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5570" windowHeight="6420" activeTab="0"/>
  </bookViews>
  <sheets>
    <sheet name="2018-2020" sheetId="1" r:id="rId1"/>
  </sheets>
  <definedNames>
    <definedName name="_xlnm._FilterDatabase" localSheetId="0" hidden="1">'2018-2020'!$A$10:$E$322</definedName>
    <definedName name="_xlnm.Print_Titles" localSheetId="0">'2018-2020'!$10:$10</definedName>
    <definedName name="_xlnm.Print_Area" localSheetId="0">'2018-2020'!$A$1:$E$322</definedName>
  </definedNames>
  <calcPr fullCalcOnLoad="1"/>
</workbook>
</file>

<file path=xl/sharedStrings.xml><?xml version="1.0" encoding="utf-8"?>
<sst xmlns="http://schemas.openxmlformats.org/spreadsheetml/2006/main" count="969" uniqueCount="297">
  <si>
    <t>Наименование</t>
  </si>
  <si>
    <t>ЦСР</t>
  </si>
  <si>
    <t>ВР</t>
  </si>
  <si>
    <t>КОНТРОЛЬНО - СЧЕТНАЯ ПАЛАТА МУНИЦИПАЛЬНОГО ОБРАЗОВАНИЯ ГОРОДСКОГО ОКРУГА "ИНТА"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</si>
  <si>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</si>
  <si>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</si>
  <si>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</si>
  <si>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</t>
  </si>
  <si>
    <t>99 0 00 90180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</si>
  <si>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</si>
  <si>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</si>
  <si>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</t>
  </si>
  <si>
    <t>99 0 00 90190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</si>
  <si>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</si>
  <si>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</si>
  <si>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</si>
  <si>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</si>
  <si>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СОВЕТ МУНИЦИПАЛЬНОГО ОБРАЗОВАНИЯ ГОРОДСКОГО ОКРУГА "ИНТА"</t>
  </si>
  <si>
    <t>921</t>
  </si>
  <si>
    <t>АДМИНИСТРАЦИЯ МУНИЦИПАЛЬНОГО ОБРАЗОВАНИЯ ГОРОДСКОГО ОКРУГА "ИНТА"</t>
  </si>
  <si>
    <t>923</t>
  </si>
  <si>
    <t>Муниципальная программа муниципального образования городского округа "Инта" "Жилищно-коммунальное хозяйство и развитие транспортной системы"</t>
  </si>
  <si>
    <t>03 0 00 00000</t>
  </si>
  <si>
    <t>Подпрограмма "Обеспечение реализации муниципальной программы"</t>
  </si>
  <si>
    <t>03 4 00 00000</t>
  </si>
  <si>
    <t>03 4 21 00000</t>
  </si>
  <si>
    <t>03 4 21 73080</t>
  </si>
  <si>
    <t>Муниципальная программа муниципального образования городского округа "Инта" "Муниципальное управление"</t>
  </si>
  <si>
    <t>05 0 00 00000</t>
  </si>
  <si>
    <t>05 4 00 00000</t>
  </si>
  <si>
    <t>05 4 11 00000</t>
  </si>
  <si>
    <t>99 0 00 73150</t>
  </si>
  <si>
    <t>Реализация иных функций связанных с муниципальным управлением</t>
  </si>
  <si>
    <t>03 4 11 00000</t>
  </si>
  <si>
    <t>Муниципальная программа муниципального образования городского округа "Инта" "Безопасность"</t>
  </si>
  <si>
    <t>04 0 00 00000</t>
  </si>
  <si>
    <t>Подпрограмма "Профилактика терроризма и экстремизма"</t>
  </si>
  <si>
    <t>04 5 00 00000</t>
  </si>
  <si>
    <t>Организация охраны общественного порядка добровольной народной дружиной</t>
  </si>
  <si>
    <t>04 5 41 00000</t>
  </si>
  <si>
    <t>Подпрограмма "Управление муниципальным имуществом"</t>
  </si>
  <si>
    <t>05 1 00 00000</t>
  </si>
  <si>
    <t>Обновление объектов муниципальной собственности</t>
  </si>
  <si>
    <t>05 1 11 00000</t>
  </si>
  <si>
    <t>Содержание, ремонт и управление муниципального имущества</t>
  </si>
  <si>
    <t>05 1 23 00000</t>
  </si>
  <si>
    <t>Оказание муниципальных услуг (выполнение работ) муниципальными учреждениями (организациями)</t>
  </si>
  <si>
    <t>Предоставление субсидий бюджетным, автономным учреждениям и иным некоммерческим организациям</t>
  </si>
  <si>
    <t>600</t>
  </si>
  <si>
    <t>05 4 12 00000</t>
  </si>
  <si>
    <t>Муниципальная программа муниципального образования городского округа "Инта" "Развитие культуры и искусства"</t>
  </si>
  <si>
    <t>07 0 00 00000</t>
  </si>
  <si>
    <t>Подпрограмма "Обеспечение доступности объектов в сфере культуры, сохранение и актуализация культурного наследия"</t>
  </si>
  <si>
    <t>07 1 00 00000</t>
  </si>
  <si>
    <t>07 1 11 00000</t>
  </si>
  <si>
    <t>Подпрограмма "Обеспечение противопожарной безопасности"</t>
  </si>
  <si>
    <t>04 1 00 00000</t>
  </si>
  <si>
    <t>Обеспечение первичных мер пожарной безопасности</t>
  </si>
  <si>
    <t>04 1 11 00000</t>
  </si>
  <si>
    <t>Подпрограмма "Комфортный город"</t>
  </si>
  <si>
    <t>03 2 00 00000</t>
  </si>
  <si>
    <t>Социальное обеспечение и иные выплаты населению</t>
  </si>
  <si>
    <t>300</t>
  </si>
  <si>
    <t>Муниципальная программа муниципального образования городского округа "Инта" "Развитие экономики"</t>
  </si>
  <si>
    <t>02 0 00 00000</t>
  </si>
  <si>
    <t>Подпрограмма "Дорожное хозяйство и транспорт"</t>
  </si>
  <si>
    <t>03 1 00 00000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</si>
  <si>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</si>
  <si>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03 1 21 00000</t>
  </si>
  <si>
    <t>Расходы на реализацию основного мероприятия</t>
  </si>
  <si>
    <t>Содержание автомобильных дорог общего пользования местного значения</t>
  </si>
  <si>
    <t>03 1 12 00000</t>
  </si>
  <si>
    <t>Оборудование и содержание ледовых переправ и зимних автомобильных дорог общего пользования местного значения</t>
  </si>
  <si>
    <t>03 1 13 00000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</si>
  <si>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</si>
  <si>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03 1 15 00000</t>
  </si>
  <si>
    <t>03 1 15 99000</t>
  </si>
  <si>
    <t>Подпрограмма "Малое и среднее предпринимательство"</t>
  </si>
  <si>
    <t>02 2 00 00000</t>
  </si>
  <si>
    <t>Финансовая поддержка субъектов малого и среднего предпринимательства, включая крестьянские (фермерские) хозяйства</t>
  </si>
  <si>
    <t>02 2 11 00000</t>
  </si>
  <si>
    <t>Исполнение обязательств, предусмотренных разделом IX ЖК РФ, в части имущества, находящегося в собственности МОГО "Инта"</t>
  </si>
  <si>
    <t>05 1 12 00000</t>
  </si>
  <si>
    <t>Повышение уровня благоустройства и качества городской среды</t>
  </si>
  <si>
    <t>03 2 41 00000</t>
  </si>
  <si>
    <t>Осуществление государственного полномочия по отлову и содержанию безнадзорных животных</t>
  </si>
  <si>
    <t>03 2 42 00000</t>
  </si>
  <si>
    <t>03 2 42 73120</t>
  </si>
  <si>
    <t>Подпрограмма "Экологическая безопасность"</t>
  </si>
  <si>
    <t>04 4 00 00000</t>
  </si>
  <si>
    <t>Приведение в нормативное состояние существующего полигона твердых бытовых отходов</t>
  </si>
  <si>
    <t>04 4 11 00000</t>
  </si>
  <si>
    <t>Ликвидация несанкционированных свалок</t>
  </si>
  <si>
    <t>04 4 12 00000</t>
  </si>
  <si>
    <t>Пенсии за выслугу лет лицам, замещавшим должности муниципальных служащих</t>
  </si>
  <si>
    <t>05 4 13 00000</t>
  </si>
  <si>
    <t>Решение Совета муниципального образования городского округа "Инта" от 15.12.2010г № I-29/4 "Об утверждении Положения о почетном гражданине города Инты"</t>
  </si>
  <si>
    <t>05 4 14 00000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</si>
  <si>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</si>
  <si>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03 2 11 00000</t>
  </si>
  <si>
    <t>ОТДЕЛ СПОРТА И МОЛОДЕЖНОЙ ПОЛИТИКИ АДМИНИСТРАЦИИ МУНИЦИПАЛЬНОГО ОБРАЗОВАНИЯ ГОРОДСКОГО ОКРУГА "ИНТА"</t>
  </si>
  <si>
    <t>939</t>
  </si>
  <si>
    <t>Муниципальная программа муниципального образования городского округа "Инта" "Развитие физической культуры, спорта и молодежной политики"</t>
  </si>
  <si>
    <t>06 0 00 00000</t>
  </si>
  <si>
    <t>Подпрограмма "Дополнительное образование в области физической культуры, спорта и молодежной политики"</t>
  </si>
  <si>
    <t>06 1 00 00000</t>
  </si>
  <si>
    <t>06 1 11 00000</t>
  </si>
  <si>
    <t>Подпрограмма "Массовая физическая культура, спорт и молодежная политика"</t>
  </si>
  <si>
    <t>06 2 00 00000</t>
  </si>
  <si>
    <t>Организация и проведение комплекса мероприятий физкультурно-спортивного, спортивно-массового и воспитательного характера</t>
  </si>
  <si>
    <t>06 2 61 00000</t>
  </si>
  <si>
    <t>Муниципальная программа муниципального образования городского округа "Инта" "Развитие образования"</t>
  </si>
  <si>
    <t>08 0 00 00000</t>
  </si>
  <si>
    <t>Подпрограмма "Оздоровление, отдых детей и трудоустройство подростков"</t>
  </si>
  <si>
    <t>08 4 00 00000</t>
  </si>
  <si>
    <t>06 3 00 00000</t>
  </si>
  <si>
    <t>Денежные вознаграждения для одаренных детей и талантливой молодежи сферы физической культуры, спорта и молодежной политики</t>
  </si>
  <si>
    <t>06 3 21 00000</t>
  </si>
  <si>
    <t>Временное трудоустройство несовершеннолетних граждан в возрасте от 14 до 18 лет</t>
  </si>
  <si>
    <t>08 4 14 00000</t>
  </si>
  <si>
    <t>06 3 11 00000</t>
  </si>
  <si>
    <t>ОТДЕЛ КУЛЬТУРЫ АДМИНИСТРАЦИИ МУНИЦИПАЛЬНОГО ОБРАЗОВАНИЯ ГОРОДСКОГО ОКРУГА "ИНТА"</t>
  </si>
  <si>
    <t>956</t>
  </si>
  <si>
    <t>Подпрограмма "Повышение эффективности деятельности учреждений культуры"</t>
  </si>
  <si>
    <t>07 2 00 00000</t>
  </si>
  <si>
    <t>Организация общественно-значимых мероприятий, реализация новых проектов</t>
  </si>
  <si>
    <t>07 2 22 00000</t>
  </si>
  <si>
    <t>07 3 00 00000</t>
  </si>
  <si>
    <t>Денежные вознаграждения для одаренных детей и талантливой молодежи сферы культуры</t>
  </si>
  <si>
    <t>07 3 12 00000</t>
  </si>
  <si>
    <t>Обеспечение первичных мер пожарной безопасности учреждений сферы культуры</t>
  </si>
  <si>
    <t>04 1 21 00000</t>
  </si>
  <si>
    <t>Укрепление материально-технической базы муниципальных учреждений сферы культуры</t>
  </si>
  <si>
    <t>07 2 11 00000</t>
  </si>
  <si>
    <t>07 3 11 00000</t>
  </si>
  <si>
    <t>ОТДЕЛ ОБРАЗОВАНИЯ АДМИНИСТРАЦИИ МУНИЦИПАЛЬНОГО ОБРАЗОВАНИЯ ГОРОДСКОГО ОКРУГА "ИНТА"</t>
  </si>
  <si>
    <t>975</t>
  </si>
  <si>
    <t>Подпрограмма "Развитие системы дошкольного образования"</t>
  </si>
  <si>
    <t>08 1 00 00000</t>
  </si>
  <si>
    <t>08 1 11 00000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</si>
  <si>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</si>
  <si>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08 1 12 00000</t>
  </si>
  <si>
    <t>08 1 12 73010</t>
  </si>
  <si>
    <t>Подпрограмма "Развитие системы общего образования"</t>
  </si>
  <si>
    <t>08 2 00 00000</t>
  </si>
  <si>
    <t>08 2 11 00000</t>
  </si>
  <si>
    <t>08 2 12 00000</t>
  </si>
  <si>
    <t>08 2 12 73010</t>
  </si>
  <si>
    <t>Подпрограмма "Дети и молодежь"</t>
  </si>
  <si>
    <t>08 3 00 00000</t>
  </si>
  <si>
    <t>08 3 11 00000</t>
  </si>
  <si>
    <t>Мероприятия по проведению оздоровительной кампании детей</t>
  </si>
  <si>
    <t>08 4 13 00000</t>
  </si>
  <si>
    <t>08 5 00 00000</t>
  </si>
  <si>
    <t>08 5 11 00000</t>
  </si>
  <si>
    <t>08 5 12 00000</t>
  </si>
  <si>
    <t>Денежные вознаграждения для учащихся образовательных организаций</t>
  </si>
  <si>
    <t>08 5 14 00000</t>
  </si>
  <si>
    <t>08 5 16 00000</t>
  </si>
  <si>
    <t>08 5 16 73190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</si>
  <si>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</si>
  <si>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08 1 13 00000</t>
  </si>
  <si>
    <t>08 1 13 73020</t>
  </si>
  <si>
    <t>ФИНАНСОВОЕ УПРАВЛЕНИЕ АДМИНИСТРАЦИИ МУНИЦИПАЛЬНОГО ОБРАЗОВАНИЯ ГОРОДСКОГО ОКРУГА "ИНТА"</t>
  </si>
  <si>
    <t>992</t>
  </si>
  <si>
    <t>Подпрограмма "Управление муниципальными финансами"</t>
  </si>
  <si>
    <t>05 2 00 00000</t>
  </si>
  <si>
    <t>05 2 31 00000</t>
  </si>
  <si>
    <t>99 0 00 97050</t>
  </si>
  <si>
    <t>Расходы на исполнение судебных актов по искам к муниципальному образованию городского округа "Инта"</t>
  </si>
  <si>
    <t>05 2 12 00000</t>
  </si>
  <si>
    <t>Обслуживание муниципального долга</t>
  </si>
  <si>
    <t>05 2 11 00000</t>
  </si>
  <si>
    <t>Обслуживание государственного (муниципального) долга</t>
  </si>
  <si>
    <t>700</t>
  </si>
  <si>
    <t>к решению Совета МОГО "Инта"</t>
  </si>
  <si>
    <t>ВЕДОМСТВЕННАЯ СТРУКТУРА РАСХОДОВ БЮДЖЕТА</t>
  </si>
  <si>
    <t>МУНИЦИПАЛЬНОГО ОБРАЗОВАНИЯ ГОРОДСКОГО ОКРУГА "ИНТА"</t>
  </si>
  <si>
    <t>тыс.рублей</t>
  </si>
  <si>
    <t>Гл р</t>
  </si>
  <si>
    <t xml:space="preserve"> </t>
  </si>
  <si>
    <t>ВСЕГО:</t>
  </si>
  <si>
    <t>07 2 11 99000</t>
  </si>
  <si>
    <t>04 5 31 00000</t>
  </si>
  <si>
    <t>03 1 21 S2270</t>
  </si>
  <si>
    <t>03 1 12 S2220</t>
  </si>
  <si>
    <t>03 1 13 S2210</t>
  </si>
  <si>
    <t>04 1 21 S2150</t>
  </si>
  <si>
    <t>08 4 13 S2040</t>
  </si>
  <si>
    <t>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</si>
  <si>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08 2 13 00000</t>
  </si>
  <si>
    <t>Резервный фонд администрации муниципального образования городского округа "Инта"</t>
  </si>
  <si>
    <t>Осуществление переданных государственных полномочий Республики Коми по обеспечению жильем отдельных категорий граждан</t>
  </si>
  <si>
    <t>03 4 21 73040</t>
  </si>
  <si>
    <t>05 2 21 00000</t>
  </si>
  <si>
    <t>Обеспечения правопорядка в общественных местах</t>
  </si>
  <si>
    <t>04 1 22 00000</t>
  </si>
  <si>
    <t>Обеспечение первичных мер пожарной безопасности муниципальных образовательных организаций</t>
  </si>
  <si>
    <t>06 2 51 00000</t>
  </si>
  <si>
    <t>Создание условий для включения лиц с ограниченными возможностями в общественную жизнь</t>
  </si>
  <si>
    <t>06 2 51 L0270</t>
  </si>
  <si>
    <t>06 2 71 00000</t>
  </si>
  <si>
    <t>07 2 13 S2460</t>
  </si>
  <si>
    <t>07 2 13 00000</t>
  </si>
  <si>
    <t>07 1 21 L0270</t>
  </si>
  <si>
    <t>07 1 21 00000</t>
  </si>
  <si>
    <t>08 2 13 S2000</t>
  </si>
  <si>
    <t>Организационные, методические, воспитательные мероприятия</t>
  </si>
  <si>
    <t>08 2 22 00000</t>
  </si>
  <si>
    <t>Приобретение и установка инженерно-технических средств охраны объектов</t>
  </si>
  <si>
    <t>04 5 32 00000</t>
  </si>
  <si>
    <t>Благоустройство территорий муниципальных учреждений (организаций)</t>
  </si>
  <si>
    <t>Реализация проекта "Народный бюджет" в сфере культуры</t>
  </si>
  <si>
    <t>03 3 00 00000</t>
  </si>
  <si>
    <t>Подпрограмма "Комплексное развитие систем коммунальной инфраструктуры"</t>
  </si>
  <si>
    <t>Капитальный ремонт и ремонт гидротехнических сооружений</t>
  </si>
  <si>
    <t>03 3 23 00000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</si>
  <si>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</si>
  <si>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Реконструкция, капитальный ремонт и ремонт автомобильных дорог общего пользования местного значения</t>
  </si>
  <si>
    <t>03 1 11 00000</t>
  </si>
  <si>
    <t>03 1 11 S2230</t>
  </si>
  <si>
    <t>Обеспечение доступности объектов в приоритетных сферах жизнедеятельности инвалидов и других маломобильных групп населения</t>
  </si>
  <si>
    <t>Укрепление материально-технической базы муниципальных учреждений (организаций)</t>
  </si>
  <si>
    <t>08 1 24 00000</t>
  </si>
  <si>
    <t>08 1 24 99000</t>
  </si>
  <si>
    <t>08 2 23 00000</t>
  </si>
  <si>
    <t>08 2 23 99000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</si>
  <si>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</si>
  <si>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полномочиями"</t>
  </si>
  <si>
    <t>Реализация мероприятий государственной программы Российской Федерации «Доступная среда» на 2011-2020 годы</t>
  </si>
  <si>
    <t>03 2 42 99000</t>
  </si>
  <si>
    <t>02 2 11 L5270</t>
  </si>
  <si>
    <t>Реализация мероприятий государственной программы Российской Федерации "Доступная среда" на 2011-2020 годы</t>
  </si>
  <si>
    <t>Комплектование книжных фондов библиотек муниципальных образований</t>
  </si>
  <si>
    <t>07 2 25 00000</t>
  </si>
  <si>
    <t>07 2 25 L5190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</si>
  <si>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</si>
  <si>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Реализация проекта "Народный бюджет" в сфере образования</t>
  </si>
  <si>
    <t>03 2 11 73030</t>
  </si>
  <si>
    <t>Реализация Приоритетного проекта "Формирование комфортной городской среды" в сфере благоустройства дворовых территорий многоквартирных домов</t>
  </si>
  <si>
    <t>Реализация Приоритетного проекта "Формирование комфортной городской среды" в сфере благоустройства общественных территорий</t>
  </si>
  <si>
    <t>02 3 00 00000</t>
  </si>
  <si>
    <t>02 3 31 00000</t>
  </si>
  <si>
    <t>02 3 31 S2200</t>
  </si>
  <si>
    <t>Подпрограмма "Въездной и внутренний туризм"</t>
  </si>
  <si>
    <t>Создание условий для обеспечения реализации туристского продукта на территории муниципального образования</t>
  </si>
  <si>
    <t>ПРИЛОЖЕНИЕ 3</t>
  </si>
  <si>
    <t>06 3 12 00000</t>
  </si>
  <si>
    <t>НА 2018 ГОД</t>
  </si>
  <si>
    <t>06 2 71 99000</t>
  </si>
  <si>
    <t>06 1 11 11000</t>
  </si>
  <si>
    <t>07 1 11 11000</t>
  </si>
  <si>
    <t>08 1 11 11000</t>
  </si>
  <si>
    <t>08 2 11 11000</t>
  </si>
  <si>
    <t>08 3 11 11000</t>
  </si>
  <si>
    <t>08 3 21 S2020</t>
  </si>
  <si>
    <t>Субсидия по результатам годового мониторинга качества финансового менеджмента</t>
  </si>
  <si>
    <t>99 0 00 51200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</si>
  <si>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</si>
  <si>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04 3 51 00000</t>
  </si>
  <si>
    <t>04 3 00 00000</t>
  </si>
  <si>
    <t>Подпрограмма "Предупреждение чрезвычайных ситуаций"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</si>
  <si>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</si>
  <si>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06 2 12 S2500</t>
  </si>
  <si>
    <t>06 2 12 00000</t>
  </si>
  <si>
    <t>Реализация проекта "Народный бюджет" в сфере физической культуры и спорта</t>
  </si>
  <si>
    <t>Обеспечение первичных мер пожарной безопасности учреждений дополнительного образования</t>
  </si>
  <si>
    <t>04 1 23 00000</t>
  </si>
  <si>
    <t>08 2 25 00000</t>
  </si>
  <si>
    <t>08 2 31 00000</t>
  </si>
  <si>
    <t>Мероприятия по обеспечению доступной среды для детей с ограниченными возможностями здоровья в общеобразовательных учреждениях</t>
  </si>
  <si>
    <t>08 5 13 00000</t>
  </si>
  <si>
    <t>09 0 00 00000</t>
  </si>
  <si>
    <t>09 0 11 00000</t>
  </si>
  <si>
    <t>09 0 12 00000</t>
  </si>
  <si>
    <t>09 0 11 L5550</t>
  </si>
  <si>
    <t>09 0 12 L5550</t>
  </si>
  <si>
    <t>Муниципальная программа муниципального образования городского округа "Инта" "Формирование современной городской среды на 2018-2022 годы"</t>
  </si>
  <si>
    <t>04 3 31 00000</t>
  </si>
  <si>
    <t>Обучение руководителей, должностных лиц, специалистов в области гражданской обороны, защиты от чрезвычайных ситуаций</t>
  </si>
  <si>
    <t>08 2 31 99000</t>
  </si>
  <si>
    <t>08 3 21 00000</t>
  </si>
  <si>
    <t>06 1 11 S2700</t>
  </si>
  <si>
    <t>07 1 11 S2700</t>
  </si>
  <si>
    <t>08 3 25 00000</t>
  </si>
  <si>
    <t>08 3 11 S2700</t>
  </si>
  <si>
    <t>07 1 11 S2690</t>
  </si>
  <si>
    <t>от 15 декабря  2017 года № III-17/16</t>
  </si>
  <si>
    <t>"</t>
  </si>
  <si>
    <t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</si>
  <si>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2 11 S4670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</si>
  <si>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</si>
  <si>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07 2 24 00000</t>
  </si>
  <si>
    <t>07 2 24 L5190</t>
  </si>
  <si>
    <t>Проведение рейтингового голосования по отбору общественных территорий в рамках реализации приоритетного проекта "Формирование комфортной городской среды"</t>
  </si>
  <si>
    <t>09 0 14 00000</t>
  </si>
  <si>
    <t>09 0 14 99000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</si>
</sst>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\ 0\ 0000"/>
    <numFmt numFmtId="175" formatCode="000"/>
    <numFmt numFmtId="176" formatCode="00"/>
    <numFmt numFmtId="177" formatCode="00\ 0\ 00\ 00000"/>
  </numFmts>
  <fonts count="38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top" wrapText="1"/>
    </xf>
    <xf numFmtId="175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175" fontId="2" fillId="0" borderId="12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center" wrapText="1"/>
    </xf>
    <xf numFmtId="175" fontId="2" fillId="0" borderId="16" xfId="0" applyNumberFormat="1" applyFont="1" applyFill="1" applyBorder="1" applyAlignment="1">
      <alignment horizontal="center"/>
    </xf>
    <xf numFmtId="174" fontId="2" fillId="0" borderId="16" xfId="0" applyNumberFormat="1" applyFont="1" applyFill="1" applyBorder="1" applyAlignment="1">
      <alignment horizontal="center"/>
    </xf>
    <xf numFmtId="175" fontId="2" fillId="0" borderId="17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175" fontId="2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view="pageBreakPreview" zoomScaleSheetLayoutView="100" zoomScalePageLayoutView="0" workbookViewId="0" topLeftCell="A1">
      <selection activeCell="A2" sqref="A2:IV5"/>
    </sheetView>
  </sheetViews>
  <sheetFormatPr defaultColWidth="9.140625" defaultRowHeight="15"/>
  <cols>
    <col min="1" max="1" width="75.7109375" style="30" customWidth="1"/>
    <col min="2" max="2" width="8.7109375" style="30" customWidth="1"/>
    <col min="3" max="3" width="15.57421875" style="30" customWidth="1"/>
    <col min="4" max="4" width="7.57421875" style="30" customWidth="1"/>
    <col min="5" max="5" width="12.28125" style="30" customWidth="1"/>
    <col min="6" max="16384" width="9.140625" style="30" customWidth="1"/>
  </cols>
  <sheetData>
    <row r="1" ht="15">
      <c r="E1" s="31" t="s">
        <v>246</v>
      </c>
    </row>
    <row r="2" ht="15">
      <c r="E2" s="31" t="s">
        <v>175</v>
      </c>
    </row>
    <row r="3" ht="15">
      <c r="E3" s="31" t="s">
        <v>287</v>
      </c>
    </row>
    <row r="5" spans="1:5" ht="15">
      <c r="A5" s="36" t="s">
        <v>176</v>
      </c>
      <c r="B5" s="36"/>
      <c r="C5" s="36"/>
      <c r="D5" s="36"/>
      <c r="E5" s="36"/>
    </row>
    <row r="6" spans="1:5" ht="15">
      <c r="A6" s="36" t="s">
        <v>177</v>
      </c>
      <c r="B6" s="36"/>
      <c r="C6" s="36"/>
      <c r="D6" s="36"/>
      <c r="E6" s="36"/>
    </row>
    <row r="7" spans="1:5" ht="15">
      <c r="A7" s="36" t="s">
        <v>248</v>
      </c>
      <c r="B7" s="36"/>
      <c r="C7" s="36"/>
      <c r="D7" s="36"/>
      <c r="E7" s="36"/>
    </row>
    <row r="9" spans="1:5" ht="15.75" thickBot="1">
      <c r="A9" s="32"/>
      <c r="B9" s="32"/>
      <c r="C9" s="32"/>
      <c r="D9" s="32"/>
      <c r="E9" s="33" t="s">
        <v>178</v>
      </c>
    </row>
    <row r="10" spans="1:5" s="4" customFormat="1" ht="15" thickBot="1">
      <c r="A10" s="1" t="s">
        <v>0</v>
      </c>
      <c r="B10" s="2" t="s">
        <v>179</v>
      </c>
      <c r="C10" s="3" t="s">
        <v>1</v>
      </c>
      <c r="D10" s="2" t="s">
        <v>2</v>
      </c>
      <c r="E10" s="1">
        <v>2018</v>
      </c>
    </row>
    <row r="11" spans="1:5" s="6" customFormat="1" ht="14.25">
      <c r="A11" s="5" t="s">
        <v>180</v>
      </c>
      <c r="C11" s="7" t="s">
        <v>180</v>
      </c>
      <c r="D11" s="8"/>
      <c r="E11" s="9"/>
    </row>
    <row r="12" spans="1:5" s="6" customFormat="1" ht="14.25">
      <c r="A12" s="5" t="s">
        <v>181</v>
      </c>
      <c r="B12" s="8" t="s">
        <v>180</v>
      </c>
      <c r="C12" s="7" t="s">
        <v>180</v>
      </c>
      <c r="E12" s="9">
        <f>E14+E22+E29+E135+E170+E225+E304</f>
        <v>1648456.1</v>
      </c>
    </row>
    <row r="13" spans="1:5" s="6" customFormat="1" ht="15.75" thickBot="1">
      <c r="A13" s="5"/>
      <c r="B13" s="8"/>
      <c r="C13" s="7"/>
      <c r="D13" s="28"/>
      <c r="E13" s="29"/>
    </row>
    <row r="14" spans="1:5" ht="29.25" thickBot="1">
      <c r="A14" s="10" t="s">
        <v>3</v>
      </c>
      <c r="B14" s="11" t="s">
        <v>4</v>
      </c>
      <c r="C14" s="37"/>
      <c r="D14" s="37"/>
      <c r="E14" s="12">
        <f>E15</f>
        <v>2457.1</v>
      </c>
    </row>
    <row r="15" spans="1:5" ht="15">
      <c r="A15" s="13" t="s">
        <v>5</v>
      </c>
      <c r="B15" s="14" t="s">
        <v>4</v>
      </c>
      <c r="C15" s="15" t="s">
        <v>6</v>
      </c>
      <c r="D15" s="16"/>
      <c r="E15" s="17">
        <f>E16+E18</f>
        <v>2457.1</v>
      </c>
    </row>
    <row r="16" spans="1:5" ht="15">
      <c r="A16" s="13" t="s">
        <v>7</v>
      </c>
      <c r="B16" s="14" t="s">
        <v>4</v>
      </c>
      <c r="C16" s="15" t="s">
        <v>8</v>
      </c>
      <c r="D16" s="16"/>
      <c r="E16" s="17">
        <f>E17</f>
        <v>1145.8</v>
      </c>
    </row>
    <row r="17" spans="1:5" ht="45">
      <c r="A17" s="13" t="s">
        <v>9</v>
      </c>
      <c r="B17" s="14" t="s">
        <v>4</v>
      </c>
      <c r="C17" s="15" t="s">
        <v>8</v>
      </c>
      <c r="D17" s="16" t="s">
        <v>10</v>
      </c>
      <c r="E17" s="17">
        <f>1177.8-32</f>
        <v>1145.8</v>
      </c>
    </row>
    <row r="18" spans="1:5" ht="30">
      <c r="A18" s="13" t="s">
        <v>11</v>
      </c>
      <c r="B18" s="14" t="s">
        <v>4</v>
      </c>
      <c r="C18" s="15" t="s">
        <v>12</v>
      </c>
      <c r="D18" s="16"/>
      <c r="E18" s="17">
        <f>E19+E20</f>
        <v>1311.3</v>
      </c>
    </row>
    <row r="19" spans="1:5" ht="45">
      <c r="A19" s="13" t="s">
        <v>9</v>
      </c>
      <c r="B19" s="14" t="s">
        <v>4</v>
      </c>
      <c r="C19" s="15" t="s">
        <v>12</v>
      </c>
      <c r="D19" s="16" t="s">
        <v>10</v>
      </c>
      <c r="E19" s="17">
        <f>1087-29.3</f>
        <v>1057.7</v>
      </c>
    </row>
    <row r="20" spans="1:5" ht="15" customHeight="1">
      <c r="A20" s="18" t="s">
        <v>13</v>
      </c>
      <c r="B20" s="19" t="s">
        <v>4</v>
      </c>
      <c r="C20" s="20" t="s">
        <v>12</v>
      </c>
      <c r="D20" s="21" t="s">
        <v>14</v>
      </c>
      <c r="E20" s="22">
        <v>253.6</v>
      </c>
    </row>
    <row r="21" spans="1:5" ht="15.75" thickBot="1">
      <c r="A21" s="23"/>
      <c r="B21" s="24"/>
      <c r="C21" s="25"/>
      <c r="D21" s="24"/>
      <c r="E21" s="26"/>
    </row>
    <row r="22" spans="1:5" ht="29.25" thickBot="1">
      <c r="A22" s="10" t="s">
        <v>17</v>
      </c>
      <c r="B22" s="11" t="s">
        <v>18</v>
      </c>
      <c r="C22" s="37"/>
      <c r="D22" s="37"/>
      <c r="E22" s="12">
        <f>E23</f>
        <v>1345.5</v>
      </c>
    </row>
    <row r="23" spans="1:5" ht="15">
      <c r="A23" s="13" t="s">
        <v>5</v>
      </c>
      <c r="B23" s="14" t="s">
        <v>18</v>
      </c>
      <c r="C23" s="15" t="s">
        <v>6</v>
      </c>
      <c r="D23" s="16"/>
      <c r="E23" s="17">
        <f>E24</f>
        <v>1345.5</v>
      </c>
    </row>
    <row r="24" spans="1:5" ht="30">
      <c r="A24" s="13" t="s">
        <v>11</v>
      </c>
      <c r="B24" s="14" t="s">
        <v>18</v>
      </c>
      <c r="C24" s="15" t="s">
        <v>12</v>
      </c>
      <c r="D24" s="16"/>
      <c r="E24" s="17">
        <f>E25+E26+E27</f>
        <v>1345.5</v>
      </c>
    </row>
    <row r="25" spans="1:5" ht="45">
      <c r="A25" s="13" t="s">
        <v>9</v>
      </c>
      <c r="B25" s="14" t="s">
        <v>18</v>
      </c>
      <c r="C25" s="15" t="s">
        <v>12</v>
      </c>
      <c r="D25" s="16">
        <v>100</v>
      </c>
      <c r="E25" s="17">
        <v>120</v>
      </c>
    </row>
    <row r="26" spans="1:5" ht="15" customHeight="1">
      <c r="A26" s="13" t="s">
        <v>13</v>
      </c>
      <c r="B26" s="14" t="s">
        <v>18</v>
      </c>
      <c r="C26" s="15" t="s">
        <v>12</v>
      </c>
      <c r="D26" s="16" t="s">
        <v>14</v>
      </c>
      <c r="E26" s="17">
        <f>984.7+20</f>
        <v>1004.7</v>
      </c>
    </row>
    <row r="27" spans="1:5" ht="15">
      <c r="A27" s="18" t="s">
        <v>15</v>
      </c>
      <c r="B27" s="19" t="s">
        <v>18</v>
      </c>
      <c r="C27" s="20" t="s">
        <v>12</v>
      </c>
      <c r="D27" s="21" t="s">
        <v>16</v>
      </c>
      <c r="E27" s="22">
        <f>240.8-20</f>
        <v>220.8</v>
      </c>
    </row>
    <row r="28" spans="1:5" ht="15.75" thickBot="1">
      <c r="A28" s="23"/>
      <c r="B28" s="24"/>
      <c r="C28" s="25"/>
      <c r="D28" s="24"/>
      <c r="E28" s="26"/>
    </row>
    <row r="29" spans="1:5" ht="29.25" thickBot="1">
      <c r="A29" s="10" t="s">
        <v>19</v>
      </c>
      <c r="B29" s="11" t="s">
        <v>20</v>
      </c>
      <c r="C29" s="37"/>
      <c r="D29" s="37"/>
      <c r="E29" s="12">
        <f>E30+E35+E79+E96+E116+E126</f>
        <v>300342.9</v>
      </c>
    </row>
    <row r="30" spans="1:5" ht="30">
      <c r="A30" s="13" t="s">
        <v>63</v>
      </c>
      <c r="B30" s="14">
        <v>923</v>
      </c>
      <c r="C30" s="15" t="s">
        <v>64</v>
      </c>
      <c r="D30" s="16"/>
      <c r="E30" s="17">
        <f>E31</f>
        <v>620</v>
      </c>
    </row>
    <row r="31" spans="1:5" ht="15">
      <c r="A31" s="13" t="s">
        <v>77</v>
      </c>
      <c r="B31" s="14" t="s">
        <v>20</v>
      </c>
      <c r="C31" s="15" t="s">
        <v>78</v>
      </c>
      <c r="D31" s="16"/>
      <c r="E31" s="17">
        <f>E32</f>
        <v>620</v>
      </c>
    </row>
    <row r="32" spans="1:5" ht="30">
      <c r="A32" s="13" t="s">
        <v>79</v>
      </c>
      <c r="B32" s="14" t="s">
        <v>20</v>
      </c>
      <c r="C32" s="15" t="s">
        <v>80</v>
      </c>
      <c r="D32" s="16"/>
      <c r="E32" s="17">
        <f>E33</f>
        <v>620</v>
      </c>
    </row>
    <row r="33" spans="1:5" ht="30">
      <c r="A33" s="13" t="s">
        <v>79</v>
      </c>
      <c r="B33" s="14" t="s">
        <v>20</v>
      </c>
      <c r="C33" s="15" t="s">
        <v>231</v>
      </c>
      <c r="D33" s="16"/>
      <c r="E33" s="17">
        <f>E34</f>
        <v>620</v>
      </c>
    </row>
    <row r="34" spans="1:5" ht="15">
      <c r="A34" s="13" t="s">
        <v>15</v>
      </c>
      <c r="B34" s="14" t="s">
        <v>20</v>
      </c>
      <c r="C34" s="15" t="s">
        <v>231</v>
      </c>
      <c r="D34" s="16" t="s">
        <v>16</v>
      </c>
      <c r="E34" s="17">
        <v>620</v>
      </c>
    </row>
    <row r="35" spans="1:5" ht="30">
      <c r="A35" s="13" t="s">
        <v>21</v>
      </c>
      <c r="B35" s="14" t="s">
        <v>20</v>
      </c>
      <c r="C35" s="15" t="s">
        <v>22</v>
      </c>
      <c r="D35" s="16"/>
      <c r="E35" s="17">
        <f>E36+E52+E64+E67</f>
        <v>129655.3</v>
      </c>
    </row>
    <row r="36" spans="1:5" ht="15">
      <c r="A36" s="13" t="s">
        <v>65</v>
      </c>
      <c r="B36" s="14" t="s">
        <v>20</v>
      </c>
      <c r="C36" s="15" t="s">
        <v>66</v>
      </c>
      <c r="D36" s="16"/>
      <c r="E36" s="17">
        <f>+E37+E40+E43+E46+E49</f>
        <v>95019.2</v>
      </c>
    </row>
    <row r="37" spans="1:5" ht="30">
      <c r="A37" s="13" t="s">
        <v>218</v>
      </c>
      <c r="B37" s="14" t="s">
        <v>20</v>
      </c>
      <c r="C37" s="15" t="s">
        <v>219</v>
      </c>
      <c r="D37" s="16"/>
      <c r="E37" s="17">
        <f>+E38</f>
        <v>30800</v>
      </c>
    </row>
    <row r="38" spans="1:5" ht="30">
      <c r="A38" s="13" t="s">
        <v>218</v>
      </c>
      <c r="B38" s="14" t="s">
        <v>20</v>
      </c>
      <c r="C38" s="15" t="s">
        <v>220</v>
      </c>
      <c r="D38" s="16"/>
      <c r="E38" s="17">
        <f>E39</f>
        <v>30800</v>
      </c>
    </row>
    <row r="39" spans="1:5" ht="15" customHeight="1">
      <c r="A39" s="13" t="s">
        <v>13</v>
      </c>
      <c r="B39" s="14" t="s">
        <v>20</v>
      </c>
      <c r="C39" s="15" t="s">
        <v>220</v>
      </c>
      <c r="D39" s="16" t="s">
        <v>14</v>
      </c>
      <c r="E39" s="17">
        <f>900-100+30000</f>
        <v>30800</v>
      </c>
    </row>
    <row r="40" spans="1:5" ht="15">
      <c r="A40" s="13" t="s">
        <v>70</v>
      </c>
      <c r="B40" s="14" t="s">
        <v>20</v>
      </c>
      <c r="C40" s="15" t="s">
        <v>71</v>
      </c>
      <c r="D40" s="16"/>
      <c r="E40" s="17">
        <f>E41</f>
        <v>2425</v>
      </c>
    </row>
    <row r="41" spans="1:5" ht="15">
      <c r="A41" s="13" t="s">
        <v>70</v>
      </c>
      <c r="B41" s="14" t="s">
        <v>20</v>
      </c>
      <c r="C41" s="15" t="s">
        <v>185</v>
      </c>
      <c r="D41" s="16"/>
      <c r="E41" s="17">
        <f>E42</f>
        <v>2425</v>
      </c>
    </row>
    <row r="42" spans="1:5" ht="15" customHeight="1">
      <c r="A42" s="13" t="s">
        <v>13</v>
      </c>
      <c r="B42" s="14" t="s">
        <v>20</v>
      </c>
      <c r="C42" s="15" t="s">
        <v>185</v>
      </c>
      <c r="D42" s="16" t="s">
        <v>14</v>
      </c>
      <c r="E42" s="17">
        <f>24.3+2400.7</f>
        <v>2425</v>
      </c>
    </row>
    <row r="43" spans="1:5" ht="30">
      <c r="A43" s="13" t="s">
        <v>72</v>
      </c>
      <c r="B43" s="14" t="s">
        <v>20</v>
      </c>
      <c r="C43" s="15" t="s">
        <v>73</v>
      </c>
      <c r="D43" s="16"/>
      <c r="E43" s="17">
        <f>E44</f>
        <v>6834</v>
      </c>
    </row>
    <row r="44" spans="1:5" ht="30">
      <c r="A44" s="13" t="s">
        <v>72</v>
      </c>
      <c r="B44" s="14" t="s">
        <v>20</v>
      </c>
      <c r="C44" s="15" t="s">
        <v>186</v>
      </c>
      <c r="D44" s="16"/>
      <c r="E44" s="17">
        <f>E45</f>
        <v>6834</v>
      </c>
    </row>
    <row r="45" spans="1:5" ht="15" customHeight="1">
      <c r="A45" s="13" t="s">
        <v>13</v>
      </c>
      <c r="B45" s="14" t="s">
        <v>20</v>
      </c>
      <c r="C45" s="15" t="s">
        <v>186</v>
      </c>
      <c r="D45" s="16" t="s">
        <v>14</v>
      </c>
      <c r="E45" s="17">
        <f>341.7+6492.3</f>
        <v>6834</v>
      </c>
    </row>
    <row r="46" spans="1:5" ht="30" customHeight="1">
      <c r="A46" s="13" t="s">
        <v>74</v>
      </c>
      <c r="B46" s="14" t="s">
        <v>20</v>
      </c>
      <c r="C46" s="15" t="s">
        <v>75</v>
      </c>
      <c r="D46" s="16"/>
      <c r="E46" s="17">
        <f>E47</f>
        <v>50581.8</v>
      </c>
    </row>
    <row r="47" spans="1:5" ht="15">
      <c r="A47" s="13" t="s">
        <v>69</v>
      </c>
      <c r="B47" s="14" t="s">
        <v>20</v>
      </c>
      <c r="C47" s="15" t="s">
        <v>76</v>
      </c>
      <c r="D47" s="16"/>
      <c r="E47" s="17">
        <f>E48</f>
        <v>50581.8</v>
      </c>
    </row>
    <row r="48" spans="1:5" ht="15" customHeight="1">
      <c r="A48" s="13" t="s">
        <v>13</v>
      </c>
      <c r="B48" s="14" t="s">
        <v>20</v>
      </c>
      <c r="C48" s="15" t="s">
        <v>76</v>
      </c>
      <c r="D48" s="16" t="s">
        <v>14</v>
      </c>
      <c r="E48" s="17">
        <f>2300+4345.2-250+31111.7+20650-800+358.3-5767.3+400-40+50-2994.1+1218</f>
        <v>50581.8</v>
      </c>
    </row>
    <row r="49" spans="1:5" ht="45">
      <c r="A49" s="13" t="s">
        <v>67</v>
      </c>
      <c r="B49" s="14" t="s">
        <v>20</v>
      </c>
      <c r="C49" s="15" t="s">
        <v>68</v>
      </c>
      <c r="D49" s="16"/>
      <c r="E49" s="17">
        <f>E50</f>
        <v>4378.4</v>
      </c>
    </row>
    <row r="50" spans="1:5" ht="45">
      <c r="A50" s="13" t="s">
        <v>67</v>
      </c>
      <c r="B50" s="14" t="s">
        <v>20</v>
      </c>
      <c r="C50" s="15" t="s">
        <v>184</v>
      </c>
      <c r="D50" s="16"/>
      <c r="E50" s="17">
        <f>E51</f>
        <v>4378.4</v>
      </c>
    </row>
    <row r="51" spans="1:5" ht="15">
      <c r="A51" s="13" t="s">
        <v>15</v>
      </c>
      <c r="B51" s="14" t="s">
        <v>20</v>
      </c>
      <c r="C51" s="15" t="s">
        <v>184</v>
      </c>
      <c r="D51" s="16" t="s">
        <v>16</v>
      </c>
      <c r="E51" s="17">
        <f>214+4164.4</f>
        <v>4378.4</v>
      </c>
    </row>
    <row r="52" spans="1:5" ht="15">
      <c r="A52" s="13" t="s">
        <v>59</v>
      </c>
      <c r="B52" s="14" t="s">
        <v>20</v>
      </c>
      <c r="C52" s="15" t="s">
        <v>60</v>
      </c>
      <c r="D52" s="16"/>
      <c r="E52" s="17">
        <f>E53+E56+E59</f>
        <v>6729.1</v>
      </c>
    </row>
    <row r="53" spans="1:5" ht="45">
      <c r="A53" s="13" t="s">
        <v>98</v>
      </c>
      <c r="B53" s="14" t="s">
        <v>20</v>
      </c>
      <c r="C53" s="15" t="s">
        <v>99</v>
      </c>
      <c r="D53" s="16"/>
      <c r="E53" s="17">
        <f>E54</f>
        <v>1792.6</v>
      </c>
    </row>
    <row r="54" spans="1:5" ht="45">
      <c r="A54" s="13" t="s">
        <v>98</v>
      </c>
      <c r="B54" s="14" t="s">
        <v>20</v>
      </c>
      <c r="C54" s="15" t="s">
        <v>238</v>
      </c>
      <c r="D54" s="16"/>
      <c r="E54" s="17">
        <f>E55</f>
        <v>1792.6</v>
      </c>
    </row>
    <row r="55" spans="1:5" ht="15" customHeight="1">
      <c r="A55" s="13" t="s">
        <v>13</v>
      </c>
      <c r="B55" s="14" t="s">
        <v>20</v>
      </c>
      <c r="C55" s="15" t="s">
        <v>238</v>
      </c>
      <c r="D55" s="16" t="s">
        <v>14</v>
      </c>
      <c r="E55" s="17">
        <v>1792.6</v>
      </c>
    </row>
    <row r="56" spans="1:5" ht="15">
      <c r="A56" s="13" t="s">
        <v>83</v>
      </c>
      <c r="B56" s="14" t="s">
        <v>20</v>
      </c>
      <c r="C56" s="15" t="s">
        <v>84</v>
      </c>
      <c r="D56" s="16"/>
      <c r="E56" s="17">
        <f>E57+E58</f>
        <v>4630</v>
      </c>
    </row>
    <row r="57" spans="1:5" ht="15" customHeight="1">
      <c r="A57" s="13" t="s">
        <v>13</v>
      </c>
      <c r="B57" s="14" t="s">
        <v>20</v>
      </c>
      <c r="C57" s="15" t="s">
        <v>84</v>
      </c>
      <c r="D57" s="16" t="s">
        <v>14</v>
      </c>
      <c r="E57" s="17">
        <f>230+1200+3250+650-1600+900-230</f>
        <v>4400</v>
      </c>
    </row>
    <row r="58" spans="1:5" ht="15">
      <c r="A58" s="13" t="s">
        <v>15</v>
      </c>
      <c r="B58" s="14" t="s">
        <v>20</v>
      </c>
      <c r="C58" s="15" t="s">
        <v>84</v>
      </c>
      <c r="D58" s="16">
        <v>800</v>
      </c>
      <c r="E58" s="17">
        <v>230</v>
      </c>
    </row>
    <row r="59" spans="1:5" ht="30">
      <c r="A59" s="13" t="s">
        <v>85</v>
      </c>
      <c r="B59" s="14" t="s">
        <v>20</v>
      </c>
      <c r="C59" s="15" t="s">
        <v>86</v>
      </c>
      <c r="D59" s="16"/>
      <c r="E59" s="17">
        <f>E60+E62</f>
        <v>306.5</v>
      </c>
    </row>
    <row r="60" spans="1:5" ht="30">
      <c r="A60" s="13" t="s">
        <v>85</v>
      </c>
      <c r="B60" s="14" t="s">
        <v>20</v>
      </c>
      <c r="C60" s="15" t="s">
        <v>87</v>
      </c>
      <c r="D60" s="16"/>
      <c r="E60" s="17">
        <f>E61</f>
        <v>156.5</v>
      </c>
    </row>
    <row r="61" spans="1:5" ht="15" customHeight="1">
      <c r="A61" s="13" t="s">
        <v>13</v>
      </c>
      <c r="B61" s="14" t="s">
        <v>20</v>
      </c>
      <c r="C61" s="15" t="s">
        <v>87</v>
      </c>
      <c r="D61" s="16" t="s">
        <v>14</v>
      </c>
      <c r="E61" s="17">
        <v>156.5</v>
      </c>
    </row>
    <row r="62" spans="1:5" ht="15">
      <c r="A62" s="13" t="s">
        <v>69</v>
      </c>
      <c r="B62" s="14" t="s">
        <v>20</v>
      </c>
      <c r="C62" s="15" t="s">
        <v>230</v>
      </c>
      <c r="D62" s="16"/>
      <c r="E62" s="17">
        <f>E63</f>
        <v>150</v>
      </c>
    </row>
    <row r="63" spans="1:5" ht="15" customHeight="1">
      <c r="A63" s="13" t="s">
        <v>13</v>
      </c>
      <c r="B63" s="14" t="s">
        <v>20</v>
      </c>
      <c r="C63" s="15" t="s">
        <v>230</v>
      </c>
      <c r="D63" s="16">
        <v>200</v>
      </c>
      <c r="E63" s="17">
        <f>150+200-200</f>
        <v>150</v>
      </c>
    </row>
    <row r="64" spans="1:5" ht="15">
      <c r="A64" s="13" t="s">
        <v>214</v>
      </c>
      <c r="B64" s="14" t="s">
        <v>20</v>
      </c>
      <c r="C64" s="15" t="s">
        <v>213</v>
      </c>
      <c r="D64" s="16"/>
      <c r="E64" s="17">
        <f>+E65</f>
        <v>5250</v>
      </c>
    </row>
    <row r="65" spans="1:5" ht="15">
      <c r="A65" s="13" t="s">
        <v>215</v>
      </c>
      <c r="B65" s="14" t="s">
        <v>20</v>
      </c>
      <c r="C65" s="15" t="s">
        <v>216</v>
      </c>
      <c r="D65" s="16"/>
      <c r="E65" s="17">
        <f>+E66</f>
        <v>5250</v>
      </c>
    </row>
    <row r="66" spans="1:5" ht="15" customHeight="1">
      <c r="A66" s="13" t="s">
        <v>13</v>
      </c>
      <c r="B66" s="14" t="s">
        <v>20</v>
      </c>
      <c r="C66" s="15" t="s">
        <v>216</v>
      </c>
      <c r="D66" s="16">
        <v>200</v>
      </c>
      <c r="E66" s="17">
        <v>5250</v>
      </c>
    </row>
    <row r="67" spans="1:5" ht="15">
      <c r="A67" s="13" t="s">
        <v>23</v>
      </c>
      <c r="B67" s="14" t="s">
        <v>20</v>
      </c>
      <c r="C67" s="15" t="s">
        <v>24</v>
      </c>
      <c r="D67" s="16"/>
      <c r="E67" s="17">
        <f>E68+E72</f>
        <v>22656.999999999996</v>
      </c>
    </row>
    <row r="68" spans="1:5" ht="15">
      <c r="A68" s="13" t="s">
        <v>32</v>
      </c>
      <c r="B68" s="14" t="s">
        <v>20</v>
      </c>
      <c r="C68" s="15" t="s">
        <v>33</v>
      </c>
      <c r="D68" s="16"/>
      <c r="E68" s="17">
        <f>E69+E70+E71</f>
        <v>21695.299999999996</v>
      </c>
    </row>
    <row r="69" spans="1:5" ht="45">
      <c r="A69" s="13" t="s">
        <v>9</v>
      </c>
      <c r="B69" s="14" t="s">
        <v>20</v>
      </c>
      <c r="C69" s="15" t="s">
        <v>33</v>
      </c>
      <c r="D69" s="16" t="s">
        <v>10</v>
      </c>
      <c r="E69" s="17">
        <f>3430.3+16007.4-6.4+57.1</f>
        <v>19488.399999999998</v>
      </c>
    </row>
    <row r="70" spans="1:5" ht="15" customHeight="1">
      <c r="A70" s="13" t="s">
        <v>13</v>
      </c>
      <c r="B70" s="14" t="s">
        <v>20</v>
      </c>
      <c r="C70" s="15" t="s">
        <v>33</v>
      </c>
      <c r="D70" s="16" t="s">
        <v>14</v>
      </c>
      <c r="E70" s="17">
        <f>186.8+1076+6.4+114+95.9</f>
        <v>1479.1000000000001</v>
      </c>
    </row>
    <row r="71" spans="1:5" ht="15">
      <c r="A71" s="13" t="s">
        <v>15</v>
      </c>
      <c r="B71" s="14" t="s">
        <v>20</v>
      </c>
      <c r="C71" s="15" t="s">
        <v>33</v>
      </c>
      <c r="D71" s="16" t="s">
        <v>16</v>
      </c>
      <c r="E71" s="17">
        <f>469.3+78.5+180</f>
        <v>727.8</v>
      </c>
    </row>
    <row r="72" spans="1:5" ht="30">
      <c r="A72" s="13" t="s">
        <v>192</v>
      </c>
      <c r="B72" s="14" t="s">
        <v>20</v>
      </c>
      <c r="C72" s="15" t="s">
        <v>25</v>
      </c>
      <c r="D72" s="16"/>
      <c r="E72" s="17">
        <f>E76+E73</f>
        <v>961.7</v>
      </c>
    </row>
    <row r="73" spans="1:5" ht="60">
      <c r="A73" s="13" t="s">
        <v>227</v>
      </c>
      <c r="B73" s="14" t="s">
        <v>20</v>
      </c>
      <c r="C73" s="15" t="s">
        <v>193</v>
      </c>
      <c r="D73" s="16"/>
      <c r="E73" s="17">
        <f>E74+E75</f>
        <v>44</v>
      </c>
    </row>
    <row r="74" spans="1:5" ht="45">
      <c r="A74" s="13" t="s">
        <v>9</v>
      </c>
      <c r="B74" s="14" t="s">
        <v>20</v>
      </c>
      <c r="C74" s="15" t="s">
        <v>193</v>
      </c>
      <c r="D74" s="16" t="s">
        <v>10</v>
      </c>
      <c r="E74" s="17">
        <v>43.1</v>
      </c>
    </row>
    <row r="75" spans="1:5" ht="15" customHeight="1">
      <c r="A75" s="13" t="s">
        <v>13</v>
      </c>
      <c r="B75" s="14" t="s">
        <v>20</v>
      </c>
      <c r="C75" s="15" t="s">
        <v>193</v>
      </c>
      <c r="D75" s="16" t="s">
        <v>14</v>
      </c>
      <c r="E75" s="17">
        <v>0.9</v>
      </c>
    </row>
    <row r="76" spans="1:5" ht="75" customHeight="1">
      <c r="A76" s="13" t="s">
        <v>228</v>
      </c>
      <c r="B76" s="14" t="s">
        <v>20</v>
      </c>
      <c r="C76" s="15" t="s">
        <v>26</v>
      </c>
      <c r="D76" s="16"/>
      <c r="E76" s="17">
        <f>E77+E78</f>
        <v>917.7</v>
      </c>
    </row>
    <row r="77" spans="1:5" ht="45">
      <c r="A77" s="13" t="s">
        <v>9</v>
      </c>
      <c r="B77" s="14" t="s">
        <v>20</v>
      </c>
      <c r="C77" s="15" t="s">
        <v>26</v>
      </c>
      <c r="D77" s="16" t="s">
        <v>10</v>
      </c>
      <c r="E77" s="17">
        <v>899</v>
      </c>
    </row>
    <row r="78" spans="1:5" ht="15" customHeight="1">
      <c r="A78" s="13" t="s">
        <v>13</v>
      </c>
      <c r="B78" s="14" t="s">
        <v>20</v>
      </c>
      <c r="C78" s="15" t="s">
        <v>26</v>
      </c>
      <c r="D78" s="16" t="s">
        <v>14</v>
      </c>
      <c r="E78" s="17">
        <v>18.7</v>
      </c>
    </row>
    <row r="79" spans="1:5" ht="30">
      <c r="A79" s="13" t="s">
        <v>34</v>
      </c>
      <c r="B79" s="14" t="s">
        <v>20</v>
      </c>
      <c r="C79" s="15" t="s">
        <v>35</v>
      </c>
      <c r="D79" s="16"/>
      <c r="E79" s="17">
        <f>E80+E83+E86+E91</f>
        <v>2325</v>
      </c>
    </row>
    <row r="80" spans="1:5" ht="15">
      <c r="A80" s="13" t="s">
        <v>55</v>
      </c>
      <c r="B80" s="14" t="s">
        <v>20</v>
      </c>
      <c r="C80" s="15" t="s">
        <v>56</v>
      </c>
      <c r="D80" s="16"/>
      <c r="E80" s="17">
        <f>E81</f>
        <v>260</v>
      </c>
    </row>
    <row r="81" spans="1:5" ht="15">
      <c r="A81" s="13" t="s">
        <v>57</v>
      </c>
      <c r="B81" s="14" t="s">
        <v>20</v>
      </c>
      <c r="C81" s="15" t="s">
        <v>58</v>
      </c>
      <c r="D81" s="16"/>
      <c r="E81" s="17">
        <f>E82</f>
        <v>260</v>
      </c>
    </row>
    <row r="82" spans="1:5" ht="15" customHeight="1">
      <c r="A82" s="13" t="s">
        <v>13</v>
      </c>
      <c r="B82" s="14" t="s">
        <v>20</v>
      </c>
      <c r="C82" s="15" t="s">
        <v>58</v>
      </c>
      <c r="D82" s="16" t="s">
        <v>14</v>
      </c>
      <c r="E82" s="17">
        <f>160+100</f>
        <v>260</v>
      </c>
    </row>
    <row r="83" spans="1:5" ht="15">
      <c r="A83" s="13" t="s">
        <v>261</v>
      </c>
      <c r="B83" s="14" t="s">
        <v>20</v>
      </c>
      <c r="C83" s="15" t="s">
        <v>260</v>
      </c>
      <c r="D83" s="16"/>
      <c r="E83" s="17">
        <f>E84</f>
        <v>415</v>
      </c>
    </row>
    <row r="84" spans="1:5" ht="30" customHeight="1">
      <c r="A84" s="13" t="s">
        <v>262</v>
      </c>
      <c r="B84" s="14" t="s">
        <v>20</v>
      </c>
      <c r="C84" s="15" t="s">
        <v>259</v>
      </c>
      <c r="D84" s="16"/>
      <c r="E84" s="17">
        <f>E85</f>
        <v>415</v>
      </c>
    </row>
    <row r="85" spans="1:5" ht="15" customHeight="1">
      <c r="A85" s="13" t="s">
        <v>13</v>
      </c>
      <c r="B85" s="14" t="s">
        <v>20</v>
      </c>
      <c r="C85" s="15" t="s">
        <v>259</v>
      </c>
      <c r="D85" s="16">
        <v>200</v>
      </c>
      <c r="E85" s="17">
        <v>415</v>
      </c>
    </row>
    <row r="86" spans="1:5" ht="15">
      <c r="A86" s="13" t="s">
        <v>88</v>
      </c>
      <c r="B86" s="14" t="s">
        <v>20</v>
      </c>
      <c r="C86" s="15" t="s">
        <v>89</v>
      </c>
      <c r="D86" s="16"/>
      <c r="E86" s="17">
        <f>E87+E89</f>
        <v>600</v>
      </c>
    </row>
    <row r="87" spans="1:5" ht="30">
      <c r="A87" s="13" t="s">
        <v>90</v>
      </c>
      <c r="B87" s="14" t="s">
        <v>20</v>
      </c>
      <c r="C87" s="15" t="s">
        <v>91</v>
      </c>
      <c r="D87" s="16"/>
      <c r="E87" s="17">
        <f>E88</f>
        <v>100</v>
      </c>
    </row>
    <row r="88" spans="1:5" ht="15" customHeight="1">
      <c r="A88" s="13" t="s">
        <v>13</v>
      </c>
      <c r="B88" s="14" t="s">
        <v>20</v>
      </c>
      <c r="C88" s="15" t="s">
        <v>91</v>
      </c>
      <c r="D88" s="16" t="s">
        <v>14</v>
      </c>
      <c r="E88" s="17">
        <f>100+100-100</f>
        <v>100</v>
      </c>
    </row>
    <row r="89" spans="1:5" ht="15">
      <c r="A89" s="13" t="s">
        <v>92</v>
      </c>
      <c r="B89" s="14" t="s">
        <v>20</v>
      </c>
      <c r="C89" s="15" t="s">
        <v>93</v>
      </c>
      <c r="D89" s="16"/>
      <c r="E89" s="17">
        <f>E90</f>
        <v>500</v>
      </c>
    </row>
    <row r="90" spans="1:5" ht="15" customHeight="1">
      <c r="A90" s="13" t="s">
        <v>13</v>
      </c>
      <c r="B90" s="14" t="s">
        <v>20</v>
      </c>
      <c r="C90" s="15" t="s">
        <v>93</v>
      </c>
      <c r="D90" s="16" t="s">
        <v>14</v>
      </c>
      <c r="E90" s="17">
        <f>600-100</f>
        <v>500</v>
      </c>
    </row>
    <row r="91" spans="1:5" ht="15">
      <c r="A91" s="13" t="s">
        <v>36</v>
      </c>
      <c r="B91" s="14" t="s">
        <v>20</v>
      </c>
      <c r="C91" s="15" t="s">
        <v>37</v>
      </c>
      <c r="D91" s="16"/>
      <c r="E91" s="17">
        <f>E92+E94</f>
        <v>1050</v>
      </c>
    </row>
    <row r="92" spans="1:5" ht="15">
      <c r="A92" s="13" t="s">
        <v>195</v>
      </c>
      <c r="B92" s="14" t="s">
        <v>20</v>
      </c>
      <c r="C92" s="15" t="s">
        <v>183</v>
      </c>
      <c r="D92" s="16"/>
      <c r="E92" s="17">
        <f>E93</f>
        <v>1000</v>
      </c>
    </row>
    <row r="93" spans="1:5" ht="15" customHeight="1">
      <c r="A93" s="13" t="s">
        <v>13</v>
      </c>
      <c r="B93" s="14" t="s">
        <v>20</v>
      </c>
      <c r="C93" s="15" t="s">
        <v>183</v>
      </c>
      <c r="D93" s="16">
        <v>200</v>
      </c>
      <c r="E93" s="17">
        <f>1300-300</f>
        <v>1000</v>
      </c>
    </row>
    <row r="94" spans="1:5" ht="15">
      <c r="A94" s="13" t="s">
        <v>38</v>
      </c>
      <c r="B94" s="14" t="s">
        <v>20</v>
      </c>
      <c r="C94" s="15" t="s">
        <v>39</v>
      </c>
      <c r="D94" s="16"/>
      <c r="E94" s="17">
        <f>E95</f>
        <v>50</v>
      </c>
    </row>
    <row r="95" spans="1:5" ht="15" customHeight="1">
      <c r="A95" s="13" t="s">
        <v>13</v>
      </c>
      <c r="B95" s="14" t="s">
        <v>20</v>
      </c>
      <c r="C95" s="15" t="s">
        <v>39</v>
      </c>
      <c r="D95" s="16" t="s">
        <v>14</v>
      </c>
      <c r="E95" s="17">
        <v>50</v>
      </c>
    </row>
    <row r="96" spans="1:5" ht="30">
      <c r="A96" s="13" t="s">
        <v>27</v>
      </c>
      <c r="B96" s="14" t="s">
        <v>20</v>
      </c>
      <c r="C96" s="15" t="s">
        <v>28</v>
      </c>
      <c r="D96" s="16"/>
      <c r="E96" s="17">
        <f>E97+E104</f>
        <v>150427.40000000002</v>
      </c>
    </row>
    <row r="97" spans="1:5" ht="15">
      <c r="A97" s="13" t="s">
        <v>40</v>
      </c>
      <c r="B97" s="14" t="s">
        <v>20</v>
      </c>
      <c r="C97" s="15" t="s">
        <v>41</v>
      </c>
      <c r="D97" s="16"/>
      <c r="E97" s="17">
        <f>E98+E100+E102</f>
        <v>37215.1</v>
      </c>
    </row>
    <row r="98" spans="1:5" ht="15">
      <c r="A98" s="13" t="s">
        <v>42</v>
      </c>
      <c r="B98" s="14" t="s">
        <v>20</v>
      </c>
      <c r="C98" s="15" t="s">
        <v>43</v>
      </c>
      <c r="D98" s="16"/>
      <c r="E98" s="17">
        <f>E99</f>
        <v>2485</v>
      </c>
    </row>
    <row r="99" spans="1:5" ht="15" customHeight="1">
      <c r="A99" s="13" t="s">
        <v>13</v>
      </c>
      <c r="B99" s="14" t="s">
        <v>20</v>
      </c>
      <c r="C99" s="15" t="s">
        <v>43</v>
      </c>
      <c r="D99" s="16" t="s">
        <v>14</v>
      </c>
      <c r="E99" s="17">
        <f>600+1885-2485+2485</f>
        <v>2485</v>
      </c>
    </row>
    <row r="100" spans="1:5" ht="30">
      <c r="A100" s="13" t="s">
        <v>81</v>
      </c>
      <c r="B100" s="14" t="s">
        <v>20</v>
      </c>
      <c r="C100" s="15" t="s">
        <v>82</v>
      </c>
      <c r="D100" s="16"/>
      <c r="E100" s="17">
        <f>E101</f>
        <v>2436.2</v>
      </c>
    </row>
    <row r="101" spans="1:5" ht="15" customHeight="1">
      <c r="A101" s="13" t="s">
        <v>13</v>
      </c>
      <c r="B101" s="14" t="s">
        <v>20</v>
      </c>
      <c r="C101" s="15" t="s">
        <v>82</v>
      </c>
      <c r="D101" s="16" t="s">
        <v>14</v>
      </c>
      <c r="E101" s="17">
        <f>4500-500-3000+1500+100-163.8</f>
        <v>2436.2</v>
      </c>
    </row>
    <row r="102" spans="1:5" ht="15">
      <c r="A102" s="13" t="s">
        <v>44</v>
      </c>
      <c r="B102" s="14" t="s">
        <v>20</v>
      </c>
      <c r="C102" s="15" t="s">
        <v>45</v>
      </c>
      <c r="D102" s="16"/>
      <c r="E102" s="17">
        <f>E103</f>
        <v>32293.899999999998</v>
      </c>
    </row>
    <row r="103" spans="1:5" ht="15" customHeight="1">
      <c r="A103" s="13" t="s">
        <v>13</v>
      </c>
      <c r="B103" s="14" t="s">
        <v>20</v>
      </c>
      <c r="C103" s="15" t="s">
        <v>45</v>
      </c>
      <c r="D103" s="16" t="s">
        <v>14</v>
      </c>
      <c r="E103" s="17">
        <f>11247.4+900+1067+6050-1350+6500+3000+554.8+1650+1400-400-300+647.3-250-5036.4-43.7-114+359.2+6412.3</f>
        <v>32293.899999999998</v>
      </c>
    </row>
    <row r="104" spans="1:5" ht="15">
      <c r="A104" s="13" t="s">
        <v>23</v>
      </c>
      <c r="B104" s="14" t="s">
        <v>20</v>
      </c>
      <c r="C104" s="15" t="s">
        <v>29</v>
      </c>
      <c r="D104" s="16"/>
      <c r="E104" s="17">
        <f>E105+E109+E112+E114</f>
        <v>113212.30000000002</v>
      </c>
    </row>
    <row r="105" spans="1:5" ht="30">
      <c r="A105" s="13" t="s">
        <v>11</v>
      </c>
      <c r="B105" s="14" t="s">
        <v>20</v>
      </c>
      <c r="C105" s="15" t="s">
        <v>30</v>
      </c>
      <c r="D105" s="16"/>
      <c r="E105" s="17">
        <f>E106+E107+E108</f>
        <v>104444.20000000001</v>
      </c>
    </row>
    <row r="106" spans="1:5" ht="45">
      <c r="A106" s="13" t="s">
        <v>9</v>
      </c>
      <c r="B106" s="14" t="s">
        <v>20</v>
      </c>
      <c r="C106" s="15" t="s">
        <v>30</v>
      </c>
      <c r="D106" s="16" t="s">
        <v>10</v>
      </c>
      <c r="E106" s="17">
        <f>86131.1+4053.6</f>
        <v>90184.70000000001</v>
      </c>
    </row>
    <row r="107" spans="1:5" ht="15" customHeight="1">
      <c r="A107" s="13" t="s">
        <v>13</v>
      </c>
      <c r="B107" s="14" t="s">
        <v>20</v>
      </c>
      <c r="C107" s="15" t="s">
        <v>30</v>
      </c>
      <c r="D107" s="16" t="s">
        <v>14</v>
      </c>
      <c r="E107" s="17">
        <f>12000.4+520+300-557.9+1955</f>
        <v>14217.5</v>
      </c>
    </row>
    <row r="108" spans="1:5" ht="15">
      <c r="A108" s="13" t="s">
        <v>15</v>
      </c>
      <c r="B108" s="14" t="s">
        <v>20</v>
      </c>
      <c r="C108" s="15" t="s">
        <v>30</v>
      </c>
      <c r="D108" s="16" t="s">
        <v>16</v>
      </c>
      <c r="E108" s="17">
        <v>42</v>
      </c>
    </row>
    <row r="109" spans="1:5" ht="15">
      <c r="A109" s="13" t="s">
        <v>32</v>
      </c>
      <c r="B109" s="14" t="s">
        <v>20</v>
      </c>
      <c r="C109" s="15" t="s">
        <v>49</v>
      </c>
      <c r="D109" s="16"/>
      <c r="E109" s="17">
        <f>E111+E110</f>
        <v>2427.1000000000004</v>
      </c>
    </row>
    <row r="110" spans="1:5" ht="15" customHeight="1">
      <c r="A110" s="13" t="s">
        <v>13</v>
      </c>
      <c r="B110" s="14" t="s">
        <v>20</v>
      </c>
      <c r="C110" s="15" t="s">
        <v>49</v>
      </c>
      <c r="D110" s="16">
        <v>200</v>
      </c>
      <c r="E110" s="17">
        <f>300+235-66.4-96.5+571.6</f>
        <v>943.7</v>
      </c>
    </row>
    <row r="111" spans="1:5" ht="15">
      <c r="A111" s="13" t="s">
        <v>15</v>
      </c>
      <c r="B111" s="14" t="s">
        <v>20</v>
      </c>
      <c r="C111" s="15" t="s">
        <v>49</v>
      </c>
      <c r="D111" s="16" t="s">
        <v>16</v>
      </c>
      <c r="E111" s="17">
        <f>667+66.4+750</f>
        <v>1483.4</v>
      </c>
    </row>
    <row r="112" spans="1:5" ht="15" customHeight="1">
      <c r="A112" s="13" t="s">
        <v>94</v>
      </c>
      <c r="B112" s="14" t="s">
        <v>20</v>
      </c>
      <c r="C112" s="15" t="s">
        <v>95</v>
      </c>
      <c r="D112" s="16"/>
      <c r="E112" s="17">
        <f>E113</f>
        <v>6197</v>
      </c>
    </row>
    <row r="113" spans="1:5" ht="15">
      <c r="A113" s="13" t="s">
        <v>61</v>
      </c>
      <c r="B113" s="14" t="s">
        <v>20</v>
      </c>
      <c r="C113" s="15" t="s">
        <v>95</v>
      </c>
      <c r="D113" s="16" t="s">
        <v>62</v>
      </c>
      <c r="E113" s="17">
        <f>6020+177</f>
        <v>6197</v>
      </c>
    </row>
    <row r="114" spans="1:5" ht="30" customHeight="1">
      <c r="A114" s="13" t="s">
        <v>96</v>
      </c>
      <c r="B114" s="14" t="s">
        <v>20</v>
      </c>
      <c r="C114" s="15" t="s">
        <v>97</v>
      </c>
      <c r="D114" s="16"/>
      <c r="E114" s="17">
        <f>E115</f>
        <v>144</v>
      </c>
    </row>
    <row r="115" spans="1:5" ht="15">
      <c r="A115" s="13" t="s">
        <v>61</v>
      </c>
      <c r="B115" s="14" t="s">
        <v>20</v>
      </c>
      <c r="C115" s="15" t="s">
        <v>97</v>
      </c>
      <c r="D115" s="16" t="s">
        <v>62</v>
      </c>
      <c r="E115" s="17">
        <v>144</v>
      </c>
    </row>
    <row r="116" spans="1:5" ht="30">
      <c r="A116" s="13" t="s">
        <v>277</v>
      </c>
      <c r="B116" s="14" t="s">
        <v>20</v>
      </c>
      <c r="C116" s="15" t="s">
        <v>272</v>
      </c>
      <c r="D116" s="16"/>
      <c r="E116" s="17">
        <f>+E117+E120+E123</f>
        <v>16864.5</v>
      </c>
    </row>
    <row r="117" spans="1:5" ht="30">
      <c r="A117" s="13" t="s">
        <v>239</v>
      </c>
      <c r="B117" s="14" t="s">
        <v>20</v>
      </c>
      <c r="C117" s="15" t="s">
        <v>273</v>
      </c>
      <c r="D117" s="16"/>
      <c r="E117" s="17">
        <f>+E118</f>
        <v>6426.8</v>
      </c>
    </row>
    <row r="118" spans="1:5" ht="30">
      <c r="A118" s="13" t="s">
        <v>239</v>
      </c>
      <c r="B118" s="14" t="s">
        <v>20</v>
      </c>
      <c r="C118" s="15" t="s">
        <v>275</v>
      </c>
      <c r="D118" s="16"/>
      <c r="E118" s="17">
        <f>+E119</f>
        <v>6426.8</v>
      </c>
    </row>
    <row r="119" spans="1:5" ht="15" customHeight="1">
      <c r="A119" s="13" t="s">
        <v>13</v>
      </c>
      <c r="B119" s="14" t="s">
        <v>20</v>
      </c>
      <c r="C119" s="15" t="s">
        <v>275</v>
      </c>
      <c r="D119" s="16" t="s">
        <v>14</v>
      </c>
      <c r="E119" s="17">
        <f>1100-350+5816.2-139.4</f>
        <v>6426.8</v>
      </c>
    </row>
    <row r="120" spans="1:5" ht="30">
      <c r="A120" s="13" t="s">
        <v>240</v>
      </c>
      <c r="B120" s="14" t="s">
        <v>20</v>
      </c>
      <c r="C120" s="15" t="s">
        <v>274</v>
      </c>
      <c r="D120" s="16"/>
      <c r="E120" s="17">
        <f>+E121</f>
        <v>9875.699999999999</v>
      </c>
    </row>
    <row r="121" spans="1:5" ht="30">
      <c r="A121" s="13" t="s">
        <v>240</v>
      </c>
      <c r="B121" s="14" t="s">
        <v>20</v>
      </c>
      <c r="C121" s="15" t="s">
        <v>276</v>
      </c>
      <c r="D121" s="16"/>
      <c r="E121" s="17">
        <f>+E122</f>
        <v>9875.699999999999</v>
      </c>
    </row>
    <row r="122" spans="1:5" ht="15" customHeight="1">
      <c r="A122" s="13" t="s">
        <v>13</v>
      </c>
      <c r="B122" s="14" t="s">
        <v>20</v>
      </c>
      <c r="C122" s="15" t="s">
        <v>276</v>
      </c>
      <c r="D122" s="16">
        <v>200</v>
      </c>
      <c r="E122" s="17">
        <f>1100-350+8856+130.3+139.4</f>
        <v>9875.699999999999</v>
      </c>
    </row>
    <row r="123" spans="1:5" ht="30" customHeight="1">
      <c r="A123" s="13" t="s">
        <v>294</v>
      </c>
      <c r="B123" s="14" t="s">
        <v>20</v>
      </c>
      <c r="C123" s="15" t="s">
        <v>295</v>
      </c>
      <c r="D123" s="16"/>
      <c r="E123" s="17">
        <f>+E124</f>
        <v>562</v>
      </c>
    </row>
    <row r="124" spans="1:5" ht="30" customHeight="1">
      <c r="A124" s="13" t="s">
        <v>294</v>
      </c>
      <c r="B124" s="14" t="s">
        <v>20</v>
      </c>
      <c r="C124" s="15" t="s">
        <v>296</v>
      </c>
      <c r="D124" s="16"/>
      <c r="E124" s="17">
        <f>+E125</f>
        <v>562</v>
      </c>
    </row>
    <row r="125" spans="1:5" ht="15" customHeight="1">
      <c r="A125" s="13" t="s">
        <v>13</v>
      </c>
      <c r="B125" s="14" t="s">
        <v>20</v>
      </c>
      <c r="C125" s="15" t="s">
        <v>296</v>
      </c>
      <c r="D125" s="16">
        <v>200</v>
      </c>
      <c r="E125" s="17">
        <v>562</v>
      </c>
    </row>
    <row r="126" spans="1:5" ht="15">
      <c r="A126" s="13" t="s">
        <v>5</v>
      </c>
      <c r="B126" s="14" t="s">
        <v>20</v>
      </c>
      <c r="C126" s="15" t="s">
        <v>6</v>
      </c>
      <c r="D126" s="16"/>
      <c r="E126" s="17">
        <f>E127+E129+E132</f>
        <v>450.7</v>
      </c>
    </row>
    <row r="127" spans="1:5" ht="30">
      <c r="A127" s="13" t="s">
        <v>258</v>
      </c>
      <c r="B127" s="14" t="s">
        <v>20</v>
      </c>
      <c r="C127" s="15" t="s">
        <v>257</v>
      </c>
      <c r="D127" s="16"/>
      <c r="E127" s="17">
        <f>E128</f>
        <v>355.7</v>
      </c>
    </row>
    <row r="128" spans="1:5" ht="15" customHeight="1">
      <c r="A128" s="13" t="s">
        <v>13</v>
      </c>
      <c r="B128" s="14" t="s">
        <v>20</v>
      </c>
      <c r="C128" s="15" t="s">
        <v>257</v>
      </c>
      <c r="D128" s="16">
        <v>200</v>
      </c>
      <c r="E128" s="17">
        <v>355.7</v>
      </c>
    </row>
    <row r="129" spans="1:5" ht="60">
      <c r="A129" s="13" t="s">
        <v>289</v>
      </c>
      <c r="B129" s="14" t="s">
        <v>20</v>
      </c>
      <c r="C129" s="15" t="s">
        <v>31</v>
      </c>
      <c r="D129" s="16"/>
      <c r="E129" s="17">
        <f>E130+E131</f>
        <v>51</v>
      </c>
    </row>
    <row r="130" spans="1:5" ht="45">
      <c r="A130" s="13" t="s">
        <v>9</v>
      </c>
      <c r="B130" s="14" t="s">
        <v>20</v>
      </c>
      <c r="C130" s="15" t="s">
        <v>31</v>
      </c>
      <c r="D130" s="16" t="s">
        <v>10</v>
      </c>
      <c r="E130" s="17">
        <v>36</v>
      </c>
    </row>
    <row r="131" spans="1:5" ht="15" customHeight="1">
      <c r="A131" s="13" t="s">
        <v>13</v>
      </c>
      <c r="B131" s="14" t="s">
        <v>20</v>
      </c>
      <c r="C131" s="15" t="s">
        <v>31</v>
      </c>
      <c r="D131" s="16" t="s">
        <v>14</v>
      </c>
      <c r="E131" s="17">
        <v>15</v>
      </c>
    </row>
    <row r="132" spans="1:5" ht="15" customHeight="1">
      <c r="A132" s="13" t="s">
        <v>191</v>
      </c>
      <c r="B132" s="14" t="s">
        <v>20</v>
      </c>
      <c r="C132" s="15" t="s">
        <v>168</v>
      </c>
      <c r="D132" s="16"/>
      <c r="E132" s="17">
        <f>E133</f>
        <v>44</v>
      </c>
    </row>
    <row r="133" spans="1:5" ht="15">
      <c r="A133" s="18" t="s">
        <v>61</v>
      </c>
      <c r="B133" s="19">
        <v>923</v>
      </c>
      <c r="C133" s="20" t="s">
        <v>168</v>
      </c>
      <c r="D133" s="21">
        <v>300</v>
      </c>
      <c r="E133" s="22">
        <v>44</v>
      </c>
    </row>
    <row r="134" spans="1:5" ht="15.75" thickBot="1">
      <c r="A134" s="23"/>
      <c r="B134" s="24"/>
      <c r="C134" s="25"/>
      <c r="D134" s="24"/>
      <c r="E134" s="26"/>
    </row>
    <row r="135" spans="1:5" ht="28.5" customHeight="1" thickBot="1">
      <c r="A135" s="10" t="s">
        <v>100</v>
      </c>
      <c r="B135" s="11" t="s">
        <v>101</v>
      </c>
      <c r="C135" s="37"/>
      <c r="D135" s="37"/>
      <c r="E135" s="12">
        <f>E136+E140</f>
        <v>111731.30000000002</v>
      </c>
    </row>
    <row r="136" spans="1:5" ht="30">
      <c r="A136" s="13" t="s">
        <v>34</v>
      </c>
      <c r="B136" s="14" t="s">
        <v>101</v>
      </c>
      <c r="C136" s="15" t="s">
        <v>35</v>
      </c>
      <c r="D136" s="16"/>
      <c r="E136" s="17">
        <f>E137</f>
        <v>180</v>
      </c>
    </row>
    <row r="137" spans="1:5" ht="15">
      <c r="A137" s="13" t="s">
        <v>55</v>
      </c>
      <c r="B137" s="14" t="s">
        <v>101</v>
      </c>
      <c r="C137" s="15" t="s">
        <v>56</v>
      </c>
      <c r="D137" s="16"/>
      <c r="E137" s="17">
        <f>E138</f>
        <v>180</v>
      </c>
    </row>
    <row r="138" spans="1:5" ht="30">
      <c r="A138" s="13" t="s">
        <v>266</v>
      </c>
      <c r="B138" s="14" t="s">
        <v>101</v>
      </c>
      <c r="C138" s="15" t="s">
        <v>267</v>
      </c>
      <c r="D138" s="16"/>
      <c r="E138" s="17">
        <f>E139</f>
        <v>180</v>
      </c>
    </row>
    <row r="139" spans="1:5" ht="30">
      <c r="A139" s="13" t="s">
        <v>47</v>
      </c>
      <c r="B139" s="14" t="s">
        <v>101</v>
      </c>
      <c r="C139" s="15" t="s">
        <v>267</v>
      </c>
      <c r="D139" s="16">
        <v>600</v>
      </c>
      <c r="E139" s="17">
        <f>180</f>
        <v>180</v>
      </c>
    </row>
    <row r="140" spans="1:5" ht="30">
      <c r="A140" s="13" t="s">
        <v>102</v>
      </c>
      <c r="B140" s="14" t="s">
        <v>101</v>
      </c>
      <c r="C140" s="15" t="s">
        <v>103</v>
      </c>
      <c r="D140" s="16"/>
      <c r="E140" s="17">
        <f>E141+E147+E160</f>
        <v>111551.30000000002</v>
      </c>
    </row>
    <row r="141" spans="1:5" ht="30">
      <c r="A141" s="13" t="s">
        <v>104</v>
      </c>
      <c r="B141" s="14" t="s">
        <v>101</v>
      </c>
      <c r="C141" s="15" t="s">
        <v>105</v>
      </c>
      <c r="D141" s="16"/>
      <c r="E141" s="17">
        <f>E142</f>
        <v>63558.80000000001</v>
      </c>
    </row>
    <row r="142" spans="1:5" ht="30">
      <c r="A142" s="13" t="s">
        <v>46</v>
      </c>
      <c r="B142" s="14" t="s">
        <v>101</v>
      </c>
      <c r="C142" s="15" t="s">
        <v>106</v>
      </c>
      <c r="D142" s="16"/>
      <c r="E142" s="17">
        <f>E143+E145</f>
        <v>63558.80000000001</v>
      </c>
    </row>
    <row r="143" spans="1:5" ht="30">
      <c r="A143" s="13" t="s">
        <v>46</v>
      </c>
      <c r="B143" s="14" t="s">
        <v>101</v>
      </c>
      <c r="C143" s="15" t="s">
        <v>250</v>
      </c>
      <c r="D143" s="16"/>
      <c r="E143" s="17">
        <f>E144</f>
        <v>58743.30000000001</v>
      </c>
    </row>
    <row r="144" spans="1:5" ht="30">
      <c r="A144" s="13" t="s">
        <v>47</v>
      </c>
      <c r="B144" s="14" t="s">
        <v>101</v>
      </c>
      <c r="C144" s="15" t="s">
        <v>250</v>
      </c>
      <c r="D144" s="16" t="s">
        <v>48</v>
      </c>
      <c r="E144" s="17">
        <f>67447.1-11432.7+1758.4+970.5</f>
        <v>58743.30000000001</v>
      </c>
    </row>
    <row r="145" spans="1:5" ht="30">
      <c r="A145" s="13" t="s">
        <v>46</v>
      </c>
      <c r="B145" s="14" t="s">
        <v>101</v>
      </c>
      <c r="C145" s="15" t="s">
        <v>282</v>
      </c>
      <c r="D145" s="16"/>
      <c r="E145" s="17">
        <f>E146</f>
        <v>4815.5</v>
      </c>
    </row>
    <row r="146" spans="1:5" ht="30">
      <c r="A146" s="13" t="s">
        <v>47</v>
      </c>
      <c r="B146" s="14" t="s">
        <v>101</v>
      </c>
      <c r="C146" s="15" t="s">
        <v>282</v>
      </c>
      <c r="D146" s="16">
        <v>600</v>
      </c>
      <c r="E146" s="17">
        <f>951.5+3120.8+743.2</f>
        <v>4815.5</v>
      </c>
    </row>
    <row r="147" spans="1:5" ht="15">
      <c r="A147" s="13" t="s">
        <v>107</v>
      </c>
      <c r="B147" s="14" t="s">
        <v>101</v>
      </c>
      <c r="C147" s="15" t="s">
        <v>108</v>
      </c>
      <c r="D147" s="16"/>
      <c r="E147" s="17">
        <f>E148+E151+E154+E157</f>
        <v>904.4</v>
      </c>
    </row>
    <row r="148" spans="1:5" ht="15">
      <c r="A148" s="13" t="s">
        <v>265</v>
      </c>
      <c r="B148" s="14" t="s">
        <v>101</v>
      </c>
      <c r="C148" s="15" t="s">
        <v>264</v>
      </c>
      <c r="D148" s="16"/>
      <c r="E148" s="17">
        <f>E149</f>
        <v>390</v>
      </c>
    </row>
    <row r="149" spans="1:5" ht="15">
      <c r="A149" s="13" t="s">
        <v>265</v>
      </c>
      <c r="B149" s="14" t="s">
        <v>101</v>
      </c>
      <c r="C149" s="15" t="s">
        <v>263</v>
      </c>
      <c r="D149" s="16"/>
      <c r="E149" s="17">
        <f>E150</f>
        <v>390</v>
      </c>
    </row>
    <row r="150" spans="1:5" ht="30">
      <c r="A150" s="13" t="s">
        <v>47</v>
      </c>
      <c r="B150" s="14" t="s">
        <v>101</v>
      </c>
      <c r="C150" s="15" t="s">
        <v>263</v>
      </c>
      <c r="D150" s="16">
        <v>600</v>
      </c>
      <c r="E150" s="17">
        <f>100+290</f>
        <v>390</v>
      </c>
    </row>
    <row r="151" spans="1:5" ht="30">
      <c r="A151" s="13" t="s">
        <v>199</v>
      </c>
      <c r="B151" s="14" t="s">
        <v>101</v>
      </c>
      <c r="C151" s="15" t="s">
        <v>198</v>
      </c>
      <c r="D151" s="16"/>
      <c r="E151" s="17">
        <f>E152</f>
        <v>14.4</v>
      </c>
    </row>
    <row r="152" spans="1:5" ht="30">
      <c r="A152" s="13" t="s">
        <v>232</v>
      </c>
      <c r="B152" s="14" t="s">
        <v>101</v>
      </c>
      <c r="C152" s="15" t="s">
        <v>200</v>
      </c>
      <c r="D152" s="16"/>
      <c r="E152" s="17">
        <f>E153</f>
        <v>14.4</v>
      </c>
    </row>
    <row r="153" spans="1:5" ht="30">
      <c r="A153" s="13" t="s">
        <v>47</v>
      </c>
      <c r="B153" s="14" t="s">
        <v>101</v>
      </c>
      <c r="C153" s="15" t="s">
        <v>200</v>
      </c>
      <c r="D153" s="16">
        <v>600</v>
      </c>
      <c r="E153" s="17">
        <f>0.1+14.3</f>
        <v>14.4</v>
      </c>
    </row>
    <row r="154" spans="1:5" ht="30">
      <c r="A154" s="13" t="s">
        <v>109</v>
      </c>
      <c r="B154" s="14" t="s">
        <v>101</v>
      </c>
      <c r="C154" s="15" t="s">
        <v>110</v>
      </c>
      <c r="D154" s="16"/>
      <c r="E154" s="17">
        <f>E155+E156</f>
        <v>450</v>
      </c>
    </row>
    <row r="155" spans="1:5" ht="45">
      <c r="A155" s="13" t="s">
        <v>9</v>
      </c>
      <c r="B155" s="14" t="s">
        <v>101</v>
      </c>
      <c r="C155" s="15" t="s">
        <v>110</v>
      </c>
      <c r="D155" s="16">
        <v>100</v>
      </c>
      <c r="E155" s="17">
        <f>50+150-50</f>
        <v>150</v>
      </c>
    </row>
    <row r="156" spans="1:5" ht="30">
      <c r="A156" s="13" t="s">
        <v>47</v>
      </c>
      <c r="B156" s="14" t="s">
        <v>101</v>
      </c>
      <c r="C156" s="15" t="s">
        <v>110</v>
      </c>
      <c r="D156" s="16" t="s">
        <v>48</v>
      </c>
      <c r="E156" s="17">
        <f>100+300-100</f>
        <v>300</v>
      </c>
    </row>
    <row r="157" spans="1:5" ht="30">
      <c r="A157" s="13" t="s">
        <v>217</v>
      </c>
      <c r="B157" s="14" t="s">
        <v>101</v>
      </c>
      <c r="C157" s="15" t="s">
        <v>201</v>
      </c>
      <c r="D157" s="16"/>
      <c r="E157" s="17">
        <f>E158</f>
        <v>50</v>
      </c>
    </row>
    <row r="158" spans="1:5" ht="15">
      <c r="A158" s="13" t="s">
        <v>69</v>
      </c>
      <c r="B158" s="14" t="s">
        <v>101</v>
      </c>
      <c r="C158" s="15" t="s">
        <v>249</v>
      </c>
      <c r="D158" s="16"/>
      <c r="E158" s="17">
        <f>E159</f>
        <v>50</v>
      </c>
    </row>
    <row r="159" spans="1:5" ht="30">
      <c r="A159" s="13" t="s">
        <v>47</v>
      </c>
      <c r="B159" s="14" t="s">
        <v>101</v>
      </c>
      <c r="C159" s="15" t="s">
        <v>249</v>
      </c>
      <c r="D159" s="16" t="s">
        <v>48</v>
      </c>
      <c r="E159" s="17">
        <v>50</v>
      </c>
    </row>
    <row r="160" spans="1:5" ht="15">
      <c r="A160" s="13" t="s">
        <v>23</v>
      </c>
      <c r="B160" s="14" t="s">
        <v>101</v>
      </c>
      <c r="C160" s="15" t="s">
        <v>115</v>
      </c>
      <c r="D160" s="16"/>
      <c r="E160" s="17">
        <f>E161+E164+E167</f>
        <v>47088.1</v>
      </c>
    </row>
    <row r="161" spans="1:5" ht="30">
      <c r="A161" s="13" t="s">
        <v>11</v>
      </c>
      <c r="B161" s="14" t="s">
        <v>101</v>
      </c>
      <c r="C161" s="15" t="s">
        <v>120</v>
      </c>
      <c r="D161" s="16"/>
      <c r="E161" s="17">
        <f>E162+E163</f>
        <v>7062.6</v>
      </c>
    </row>
    <row r="162" spans="1:5" ht="45">
      <c r="A162" s="13" t="s">
        <v>9</v>
      </c>
      <c r="B162" s="14" t="s">
        <v>101</v>
      </c>
      <c r="C162" s="15" t="s">
        <v>120</v>
      </c>
      <c r="D162" s="16" t="s">
        <v>10</v>
      </c>
      <c r="E162" s="17">
        <f>6024.8+640.3+84</f>
        <v>6749.1</v>
      </c>
    </row>
    <row r="163" spans="1:5" ht="15" customHeight="1">
      <c r="A163" s="13" t="s">
        <v>13</v>
      </c>
      <c r="B163" s="14" t="s">
        <v>101</v>
      </c>
      <c r="C163" s="15" t="s">
        <v>120</v>
      </c>
      <c r="D163" s="16" t="s">
        <v>14</v>
      </c>
      <c r="E163" s="17">
        <v>313.5</v>
      </c>
    </row>
    <row r="164" spans="1:5" ht="15">
      <c r="A164" s="13" t="s">
        <v>32</v>
      </c>
      <c r="B164" s="14" t="s">
        <v>101</v>
      </c>
      <c r="C164" s="15" t="s">
        <v>247</v>
      </c>
      <c r="D164" s="16"/>
      <c r="E164" s="17">
        <f>E165+E166</f>
        <v>39955.5</v>
      </c>
    </row>
    <row r="165" spans="1:5" ht="45">
      <c r="A165" s="13" t="s">
        <v>9</v>
      </c>
      <c r="B165" s="14" t="s">
        <v>101</v>
      </c>
      <c r="C165" s="15" t="s">
        <v>247</v>
      </c>
      <c r="D165" s="16">
        <v>100</v>
      </c>
      <c r="E165" s="17">
        <f>25163.4+14291.5</f>
        <v>39454.9</v>
      </c>
    </row>
    <row r="166" spans="1:5" ht="15" customHeight="1">
      <c r="A166" s="13" t="s">
        <v>13</v>
      </c>
      <c r="B166" s="14" t="s">
        <v>101</v>
      </c>
      <c r="C166" s="15" t="s">
        <v>247</v>
      </c>
      <c r="D166" s="16">
        <v>200</v>
      </c>
      <c r="E166" s="17">
        <v>500.6</v>
      </c>
    </row>
    <row r="167" spans="1:5" ht="30">
      <c r="A167" s="13" t="s">
        <v>116</v>
      </c>
      <c r="B167" s="14" t="s">
        <v>101</v>
      </c>
      <c r="C167" s="15" t="s">
        <v>117</v>
      </c>
      <c r="D167" s="16"/>
      <c r="E167" s="17">
        <f>E168</f>
        <v>70</v>
      </c>
    </row>
    <row r="168" spans="1:5" ht="15">
      <c r="A168" s="18" t="s">
        <v>61</v>
      </c>
      <c r="B168" s="19" t="s">
        <v>101</v>
      </c>
      <c r="C168" s="20" t="s">
        <v>117</v>
      </c>
      <c r="D168" s="21" t="s">
        <v>62</v>
      </c>
      <c r="E168" s="22">
        <f>90-20</f>
        <v>70</v>
      </c>
    </row>
    <row r="169" spans="1:5" ht="15.75" thickBot="1">
      <c r="A169" s="23"/>
      <c r="B169" s="24"/>
      <c r="C169" s="25"/>
      <c r="D169" s="24"/>
      <c r="E169" s="26"/>
    </row>
    <row r="170" spans="1:5" ht="29.25" thickBot="1">
      <c r="A170" s="10" t="s">
        <v>121</v>
      </c>
      <c r="B170" s="11" t="s">
        <v>122</v>
      </c>
      <c r="C170" s="37"/>
      <c r="D170" s="37"/>
      <c r="E170" s="12">
        <f>E171+E176+E184+E220</f>
        <v>187831.50000000003</v>
      </c>
    </row>
    <row r="171" spans="1:5" ht="30">
      <c r="A171" s="13" t="s">
        <v>63</v>
      </c>
      <c r="B171" s="14" t="s">
        <v>122</v>
      </c>
      <c r="C171" s="15" t="s">
        <v>64</v>
      </c>
      <c r="D171" s="16"/>
      <c r="E171" s="17">
        <f>E172</f>
        <v>100</v>
      </c>
    </row>
    <row r="172" spans="1:5" ht="15">
      <c r="A172" s="13" t="s">
        <v>244</v>
      </c>
      <c r="B172" s="14" t="s">
        <v>122</v>
      </c>
      <c r="C172" s="15" t="s">
        <v>241</v>
      </c>
      <c r="D172" s="16"/>
      <c r="E172" s="17">
        <f>E173</f>
        <v>100</v>
      </c>
    </row>
    <row r="173" spans="1:5" ht="30">
      <c r="A173" s="13" t="s">
        <v>245</v>
      </c>
      <c r="B173" s="14" t="s">
        <v>122</v>
      </c>
      <c r="C173" s="15" t="s">
        <v>242</v>
      </c>
      <c r="D173" s="16"/>
      <c r="E173" s="17">
        <f>E175</f>
        <v>100</v>
      </c>
    </row>
    <row r="174" spans="1:5" ht="30">
      <c r="A174" s="13" t="s">
        <v>245</v>
      </c>
      <c r="B174" s="14" t="s">
        <v>122</v>
      </c>
      <c r="C174" s="15" t="s">
        <v>243</v>
      </c>
      <c r="D174" s="16"/>
      <c r="E174" s="17">
        <f>E175</f>
        <v>100</v>
      </c>
    </row>
    <row r="175" spans="1:5" ht="15" customHeight="1">
      <c r="A175" s="13" t="s">
        <v>13</v>
      </c>
      <c r="B175" s="14" t="s">
        <v>122</v>
      </c>
      <c r="C175" s="15" t="s">
        <v>243</v>
      </c>
      <c r="D175" s="16">
        <v>200</v>
      </c>
      <c r="E175" s="17">
        <v>100</v>
      </c>
    </row>
    <row r="176" spans="1:5" ht="30">
      <c r="A176" s="13" t="s">
        <v>34</v>
      </c>
      <c r="B176" s="14" t="s">
        <v>122</v>
      </c>
      <c r="C176" s="15" t="s">
        <v>35</v>
      </c>
      <c r="D176" s="16"/>
      <c r="E176" s="17">
        <f>E177+E181</f>
        <v>781</v>
      </c>
    </row>
    <row r="177" spans="1:5" ht="15">
      <c r="A177" s="13" t="s">
        <v>55</v>
      </c>
      <c r="B177" s="14" t="s">
        <v>122</v>
      </c>
      <c r="C177" s="15" t="s">
        <v>56</v>
      </c>
      <c r="D177" s="16"/>
      <c r="E177" s="17">
        <f>E178</f>
        <v>376.00000000000006</v>
      </c>
    </row>
    <row r="178" spans="1:5" ht="15" customHeight="1">
      <c r="A178" s="13" t="s">
        <v>130</v>
      </c>
      <c r="B178" s="14" t="s">
        <v>122</v>
      </c>
      <c r="C178" s="15" t="s">
        <v>131</v>
      </c>
      <c r="D178" s="16"/>
      <c r="E178" s="17">
        <f>E179</f>
        <v>376.00000000000006</v>
      </c>
    </row>
    <row r="179" spans="1:5" ht="15" customHeight="1">
      <c r="A179" s="13" t="s">
        <v>130</v>
      </c>
      <c r="B179" s="14" t="s">
        <v>122</v>
      </c>
      <c r="C179" s="15" t="s">
        <v>187</v>
      </c>
      <c r="D179" s="16"/>
      <c r="E179" s="17">
        <f>E180</f>
        <v>376.00000000000006</v>
      </c>
    </row>
    <row r="180" spans="1:5" ht="30">
      <c r="A180" s="13" t="s">
        <v>47</v>
      </c>
      <c r="B180" s="14" t="s">
        <v>122</v>
      </c>
      <c r="C180" s="15" t="s">
        <v>187</v>
      </c>
      <c r="D180" s="16" t="s">
        <v>48</v>
      </c>
      <c r="E180" s="17">
        <f>34.1+300.8+41.1</f>
        <v>376.00000000000006</v>
      </c>
    </row>
    <row r="181" spans="1:5" ht="15">
      <c r="A181" s="13" t="s">
        <v>36</v>
      </c>
      <c r="B181" s="14" t="s">
        <v>122</v>
      </c>
      <c r="C181" s="15" t="s">
        <v>37</v>
      </c>
      <c r="D181" s="16"/>
      <c r="E181" s="17">
        <f>E182</f>
        <v>405</v>
      </c>
    </row>
    <row r="182" spans="1:5" ht="15">
      <c r="A182" s="13" t="s">
        <v>209</v>
      </c>
      <c r="B182" s="14" t="s">
        <v>122</v>
      </c>
      <c r="C182" s="15" t="s">
        <v>210</v>
      </c>
      <c r="D182" s="16"/>
      <c r="E182" s="17">
        <f>E183</f>
        <v>405</v>
      </c>
    </row>
    <row r="183" spans="1:5" ht="30">
      <c r="A183" s="13" t="s">
        <v>47</v>
      </c>
      <c r="B183" s="14" t="s">
        <v>122</v>
      </c>
      <c r="C183" s="15" t="s">
        <v>210</v>
      </c>
      <c r="D183" s="16">
        <v>600</v>
      </c>
      <c r="E183" s="17">
        <f>70+335</f>
        <v>405</v>
      </c>
    </row>
    <row r="184" spans="1:5" ht="30">
      <c r="A184" s="13" t="s">
        <v>50</v>
      </c>
      <c r="B184" s="14" t="s">
        <v>122</v>
      </c>
      <c r="C184" s="15" t="s">
        <v>51</v>
      </c>
      <c r="D184" s="16"/>
      <c r="E184" s="17">
        <f>E185+E196+E213</f>
        <v>186733.90000000002</v>
      </c>
    </row>
    <row r="185" spans="1:5" ht="30">
      <c r="A185" s="13" t="s">
        <v>52</v>
      </c>
      <c r="B185" s="14" t="s">
        <v>122</v>
      </c>
      <c r="C185" s="15" t="s">
        <v>53</v>
      </c>
      <c r="D185" s="16"/>
      <c r="E185" s="17">
        <f>E186+E193</f>
        <v>175766.7</v>
      </c>
    </row>
    <row r="186" spans="1:5" ht="30">
      <c r="A186" s="13" t="s">
        <v>46</v>
      </c>
      <c r="B186" s="14" t="s">
        <v>122</v>
      </c>
      <c r="C186" s="15" t="s">
        <v>54</v>
      </c>
      <c r="D186" s="16"/>
      <c r="E186" s="17">
        <f>E187+E189+E191</f>
        <v>175450</v>
      </c>
    </row>
    <row r="187" spans="1:5" ht="30">
      <c r="A187" s="13" t="s">
        <v>46</v>
      </c>
      <c r="B187" s="14" t="s">
        <v>122</v>
      </c>
      <c r="C187" s="15" t="s">
        <v>251</v>
      </c>
      <c r="D187" s="16"/>
      <c r="E187" s="17">
        <f>E188</f>
        <v>133087.3</v>
      </c>
    </row>
    <row r="188" spans="1:5" ht="30">
      <c r="A188" s="13" t="s">
        <v>47</v>
      </c>
      <c r="B188" s="14" t="s">
        <v>122</v>
      </c>
      <c r="C188" s="15" t="s">
        <v>251</v>
      </c>
      <c r="D188" s="16" t="s">
        <v>48</v>
      </c>
      <c r="E188" s="17">
        <f>6598.2+6847.1+30614.6+110502.9-646.2-22108.4-2782.1+2283+1778.2</f>
        <v>133087.3</v>
      </c>
    </row>
    <row r="189" spans="1:5" ht="30">
      <c r="A189" s="13" t="s">
        <v>46</v>
      </c>
      <c r="B189" s="14">
        <v>956</v>
      </c>
      <c r="C189" s="15" t="s">
        <v>286</v>
      </c>
      <c r="D189" s="16"/>
      <c r="E189" s="17">
        <f>E190</f>
        <v>37551.1</v>
      </c>
    </row>
    <row r="190" spans="1:5" ht="30">
      <c r="A190" s="13" t="s">
        <v>47</v>
      </c>
      <c r="B190" s="14">
        <v>956</v>
      </c>
      <c r="C190" s="15" t="s">
        <v>286</v>
      </c>
      <c r="D190" s="16">
        <v>600</v>
      </c>
      <c r="E190" s="17">
        <f>6301.4+37175.6-5925.9</f>
        <v>37551.1</v>
      </c>
    </row>
    <row r="191" spans="1:5" ht="30">
      <c r="A191" s="13" t="s">
        <v>46</v>
      </c>
      <c r="B191" s="14">
        <v>956</v>
      </c>
      <c r="C191" s="15" t="s">
        <v>283</v>
      </c>
      <c r="D191" s="16"/>
      <c r="E191" s="17">
        <f>E192</f>
        <v>4811.6</v>
      </c>
    </row>
    <row r="192" spans="1:5" ht="30">
      <c r="A192" s="13" t="s">
        <v>47</v>
      </c>
      <c r="B192" s="14">
        <v>956</v>
      </c>
      <c r="C192" s="15" t="s">
        <v>283</v>
      </c>
      <c r="D192" s="16">
        <v>600</v>
      </c>
      <c r="E192" s="17">
        <f>972.7+3118.3+720.6</f>
        <v>4811.6</v>
      </c>
    </row>
    <row r="193" spans="1:5" ht="30">
      <c r="A193" s="13" t="s">
        <v>221</v>
      </c>
      <c r="B193" s="14" t="s">
        <v>122</v>
      </c>
      <c r="C193" s="15" t="s">
        <v>205</v>
      </c>
      <c r="D193" s="16"/>
      <c r="E193" s="17">
        <f>E194</f>
        <v>316.7</v>
      </c>
    </row>
    <row r="194" spans="1:5" ht="30">
      <c r="A194" s="13" t="s">
        <v>229</v>
      </c>
      <c r="B194" s="14" t="s">
        <v>122</v>
      </c>
      <c r="C194" s="15" t="s">
        <v>204</v>
      </c>
      <c r="D194" s="16"/>
      <c r="E194" s="17">
        <f>E195</f>
        <v>316.7</v>
      </c>
    </row>
    <row r="195" spans="1:5" ht="30">
      <c r="A195" s="13" t="s">
        <v>47</v>
      </c>
      <c r="B195" s="14" t="s">
        <v>122</v>
      </c>
      <c r="C195" s="15" t="s">
        <v>204</v>
      </c>
      <c r="D195" s="16">
        <v>600</v>
      </c>
      <c r="E195" s="17">
        <f>0.3+316.4</f>
        <v>316.7</v>
      </c>
    </row>
    <row r="196" spans="1:5" ht="15" customHeight="1">
      <c r="A196" s="13" t="s">
        <v>123</v>
      </c>
      <c r="B196" s="14" t="s">
        <v>122</v>
      </c>
      <c r="C196" s="15" t="s">
        <v>124</v>
      </c>
      <c r="D196" s="16"/>
      <c r="E196" s="17">
        <f>E197+E202+E205+E207+E210</f>
        <v>3579.0999999999995</v>
      </c>
    </row>
    <row r="197" spans="1:5" ht="30">
      <c r="A197" s="13" t="s">
        <v>132</v>
      </c>
      <c r="B197" s="14" t="s">
        <v>122</v>
      </c>
      <c r="C197" s="15" t="s">
        <v>133</v>
      </c>
      <c r="D197" s="16"/>
      <c r="E197" s="17">
        <f>E198+E200</f>
        <v>2594.7</v>
      </c>
    </row>
    <row r="198" spans="1:5" ht="15">
      <c r="A198" s="13" t="s">
        <v>69</v>
      </c>
      <c r="B198" s="14" t="s">
        <v>122</v>
      </c>
      <c r="C198" s="15" t="s">
        <v>182</v>
      </c>
      <c r="D198" s="16"/>
      <c r="E198" s="17">
        <f>E199</f>
        <v>1010</v>
      </c>
    </row>
    <row r="199" spans="1:5" ht="30">
      <c r="A199" s="13" t="s">
        <v>47</v>
      </c>
      <c r="B199" s="14" t="s">
        <v>122</v>
      </c>
      <c r="C199" s="15" t="s">
        <v>182</v>
      </c>
      <c r="D199" s="16" t="s">
        <v>48</v>
      </c>
      <c r="E199" s="17">
        <f>1010-500+500</f>
        <v>1010</v>
      </c>
    </row>
    <row r="200" spans="1:5" ht="30">
      <c r="A200" s="13" t="s">
        <v>132</v>
      </c>
      <c r="B200" s="14">
        <v>956</v>
      </c>
      <c r="C200" s="15" t="s">
        <v>290</v>
      </c>
      <c r="D200" s="16"/>
      <c r="E200" s="17">
        <f>E201</f>
        <v>1584.7</v>
      </c>
    </row>
    <row r="201" spans="1:5" ht="30">
      <c r="A201" s="13" t="s">
        <v>47</v>
      </c>
      <c r="B201" s="14" t="s">
        <v>122</v>
      </c>
      <c r="C201" s="15" t="s">
        <v>290</v>
      </c>
      <c r="D201" s="16" t="s">
        <v>48</v>
      </c>
      <c r="E201" s="17">
        <f>1219+365.7</f>
        <v>1584.7</v>
      </c>
    </row>
    <row r="202" spans="1:5" ht="15">
      <c r="A202" s="13" t="s">
        <v>212</v>
      </c>
      <c r="B202" s="14" t="s">
        <v>122</v>
      </c>
      <c r="C202" s="15" t="s">
        <v>203</v>
      </c>
      <c r="D202" s="16"/>
      <c r="E202" s="17">
        <f>E203</f>
        <v>145.70000000000002</v>
      </c>
    </row>
    <row r="203" spans="1:5" ht="15">
      <c r="A203" s="13" t="s">
        <v>212</v>
      </c>
      <c r="B203" s="14" t="s">
        <v>122</v>
      </c>
      <c r="C203" s="15" t="s">
        <v>202</v>
      </c>
      <c r="D203" s="16"/>
      <c r="E203" s="17">
        <f>E204</f>
        <v>145.70000000000002</v>
      </c>
    </row>
    <row r="204" spans="1:5" ht="30">
      <c r="A204" s="13" t="s">
        <v>47</v>
      </c>
      <c r="B204" s="14" t="s">
        <v>122</v>
      </c>
      <c r="C204" s="15" t="s">
        <v>202</v>
      </c>
      <c r="D204" s="16">
        <v>600</v>
      </c>
      <c r="E204" s="17">
        <f>303.1-250+75.7+16.9</f>
        <v>145.70000000000002</v>
      </c>
    </row>
    <row r="205" spans="1:5" ht="15">
      <c r="A205" s="13" t="s">
        <v>125</v>
      </c>
      <c r="B205" s="14" t="s">
        <v>122</v>
      </c>
      <c r="C205" s="15" t="s">
        <v>126</v>
      </c>
      <c r="D205" s="16"/>
      <c r="E205" s="17">
        <f>E206</f>
        <v>700.0000000000001</v>
      </c>
    </row>
    <row r="206" spans="1:5" ht="30">
      <c r="A206" s="13" t="s">
        <v>47</v>
      </c>
      <c r="B206" s="14" t="s">
        <v>122</v>
      </c>
      <c r="C206" s="15" t="s">
        <v>126</v>
      </c>
      <c r="D206" s="16" t="s">
        <v>48</v>
      </c>
      <c r="E206" s="17">
        <f>750-10+250+76.9+10-376.9</f>
        <v>700.0000000000001</v>
      </c>
    </row>
    <row r="207" spans="1:5" ht="45">
      <c r="A207" s="13" t="s">
        <v>291</v>
      </c>
      <c r="B207" s="14">
        <v>956</v>
      </c>
      <c r="C207" s="15" t="s">
        <v>292</v>
      </c>
      <c r="D207" s="16"/>
      <c r="E207" s="17">
        <f>E208</f>
        <v>19.5</v>
      </c>
    </row>
    <row r="208" spans="1:5" ht="45">
      <c r="A208" s="13" t="s">
        <v>291</v>
      </c>
      <c r="B208" s="14">
        <v>956</v>
      </c>
      <c r="C208" s="15" t="s">
        <v>293</v>
      </c>
      <c r="D208" s="16"/>
      <c r="E208" s="17">
        <f>E209</f>
        <v>19.5</v>
      </c>
    </row>
    <row r="209" spans="1:5" ht="30">
      <c r="A209" s="13" t="s">
        <v>47</v>
      </c>
      <c r="B209" s="14">
        <v>956</v>
      </c>
      <c r="C209" s="15" t="s">
        <v>293</v>
      </c>
      <c r="D209" s="16">
        <v>600</v>
      </c>
      <c r="E209" s="17">
        <f>18.1+1.4</f>
        <v>19.5</v>
      </c>
    </row>
    <row r="210" spans="1:5" ht="15">
      <c r="A210" s="13" t="s">
        <v>233</v>
      </c>
      <c r="B210" s="14">
        <v>956</v>
      </c>
      <c r="C210" s="15" t="s">
        <v>234</v>
      </c>
      <c r="D210" s="16"/>
      <c r="E210" s="17">
        <f>E211</f>
        <v>119.20000000000002</v>
      </c>
    </row>
    <row r="211" spans="1:5" ht="15">
      <c r="A211" s="13" t="s">
        <v>233</v>
      </c>
      <c r="B211" s="14">
        <v>956</v>
      </c>
      <c r="C211" s="15" t="s">
        <v>235</v>
      </c>
      <c r="D211" s="16"/>
      <c r="E211" s="17">
        <f>E212</f>
        <v>119.20000000000002</v>
      </c>
    </row>
    <row r="212" spans="1:5" ht="30">
      <c r="A212" s="13" t="s">
        <v>47</v>
      </c>
      <c r="B212" s="14">
        <v>956</v>
      </c>
      <c r="C212" s="15" t="s">
        <v>235</v>
      </c>
      <c r="D212" s="16">
        <v>600</v>
      </c>
      <c r="E212" s="17">
        <f>55.9+64.4-1.1</f>
        <v>119.20000000000002</v>
      </c>
    </row>
    <row r="213" spans="1:5" ht="15">
      <c r="A213" s="13" t="s">
        <v>23</v>
      </c>
      <c r="B213" s="14" t="s">
        <v>122</v>
      </c>
      <c r="C213" s="15" t="s">
        <v>127</v>
      </c>
      <c r="D213" s="16"/>
      <c r="E213" s="17">
        <f>E214+E218</f>
        <v>7388.1</v>
      </c>
    </row>
    <row r="214" spans="1:5" ht="30">
      <c r="A214" s="13" t="s">
        <v>11</v>
      </c>
      <c r="B214" s="14" t="s">
        <v>122</v>
      </c>
      <c r="C214" s="15" t="s">
        <v>134</v>
      </c>
      <c r="D214" s="16"/>
      <c r="E214" s="17">
        <f>E215+E216+E217</f>
        <v>7264.1</v>
      </c>
    </row>
    <row r="215" spans="1:5" ht="45">
      <c r="A215" s="13" t="s">
        <v>9</v>
      </c>
      <c r="B215" s="14" t="s">
        <v>122</v>
      </c>
      <c r="C215" s="15" t="s">
        <v>134</v>
      </c>
      <c r="D215" s="16" t="s">
        <v>10</v>
      </c>
      <c r="E215" s="17">
        <f>6247.3+646.2+76.8</f>
        <v>6970.3</v>
      </c>
    </row>
    <row r="216" spans="1:5" ht="15" customHeight="1">
      <c r="A216" s="13" t="s">
        <v>13</v>
      </c>
      <c r="B216" s="14" t="s">
        <v>122</v>
      </c>
      <c r="C216" s="15" t="s">
        <v>134</v>
      </c>
      <c r="D216" s="16" t="s">
        <v>14</v>
      </c>
      <c r="E216" s="17">
        <f>253.5+40</f>
        <v>293.5</v>
      </c>
    </row>
    <row r="217" spans="1:5" ht="15">
      <c r="A217" s="13" t="s">
        <v>15</v>
      </c>
      <c r="B217" s="14" t="s">
        <v>122</v>
      </c>
      <c r="C217" s="15" t="s">
        <v>134</v>
      </c>
      <c r="D217" s="16" t="s">
        <v>16</v>
      </c>
      <c r="E217" s="17">
        <v>0.3</v>
      </c>
    </row>
    <row r="218" spans="1:5" ht="30">
      <c r="A218" s="13" t="s">
        <v>128</v>
      </c>
      <c r="B218" s="14" t="s">
        <v>122</v>
      </c>
      <c r="C218" s="15" t="s">
        <v>129</v>
      </c>
      <c r="D218" s="16"/>
      <c r="E218" s="17">
        <f>E219</f>
        <v>124</v>
      </c>
    </row>
    <row r="219" spans="1:5" ht="15">
      <c r="A219" s="13" t="s">
        <v>61</v>
      </c>
      <c r="B219" s="14" t="s">
        <v>122</v>
      </c>
      <c r="C219" s="15" t="s">
        <v>129</v>
      </c>
      <c r="D219" s="16" t="s">
        <v>62</v>
      </c>
      <c r="E219" s="17">
        <v>124</v>
      </c>
    </row>
    <row r="220" spans="1:5" ht="30">
      <c r="A220" s="13" t="s">
        <v>111</v>
      </c>
      <c r="B220" s="14">
        <v>956</v>
      </c>
      <c r="C220" s="15" t="s">
        <v>112</v>
      </c>
      <c r="D220" s="16"/>
      <c r="E220" s="17">
        <f>E221</f>
        <v>216.6</v>
      </c>
    </row>
    <row r="221" spans="1:5" ht="15">
      <c r="A221" s="13" t="s">
        <v>113</v>
      </c>
      <c r="B221" s="14">
        <v>956</v>
      </c>
      <c r="C221" s="15" t="s">
        <v>114</v>
      </c>
      <c r="D221" s="16"/>
      <c r="E221" s="17">
        <f>E222</f>
        <v>216.6</v>
      </c>
    </row>
    <row r="222" spans="1:5" ht="15" customHeight="1">
      <c r="A222" s="13" t="s">
        <v>118</v>
      </c>
      <c r="B222" s="14">
        <v>956</v>
      </c>
      <c r="C222" s="15" t="s">
        <v>119</v>
      </c>
      <c r="D222" s="16"/>
      <c r="E222" s="17">
        <f>E223</f>
        <v>216.6</v>
      </c>
    </row>
    <row r="223" spans="1:5" ht="30">
      <c r="A223" s="18" t="s">
        <v>47</v>
      </c>
      <c r="B223" s="19">
        <v>956</v>
      </c>
      <c r="C223" s="20" t="s">
        <v>119</v>
      </c>
      <c r="D223" s="21">
        <v>600</v>
      </c>
      <c r="E223" s="22">
        <f>169+47.6</f>
        <v>216.6</v>
      </c>
    </row>
    <row r="224" spans="1:5" ht="15.75" thickBot="1">
      <c r="A224" s="23"/>
      <c r="B224" s="24"/>
      <c r="C224" s="25"/>
      <c r="D224" s="24"/>
      <c r="E224" s="26"/>
    </row>
    <row r="225" spans="1:5" ht="29.25" thickBot="1">
      <c r="A225" s="10" t="s">
        <v>135</v>
      </c>
      <c r="B225" s="11" t="s">
        <v>136</v>
      </c>
      <c r="C225" s="37"/>
      <c r="D225" s="37"/>
      <c r="E225" s="12">
        <f>E226+E236</f>
        <v>1007804.9</v>
      </c>
    </row>
    <row r="226" spans="1:5" ht="30">
      <c r="A226" s="13" t="s">
        <v>34</v>
      </c>
      <c r="B226" s="14" t="s">
        <v>136</v>
      </c>
      <c r="C226" s="15" t="s">
        <v>35</v>
      </c>
      <c r="D226" s="16"/>
      <c r="E226" s="17">
        <f>E227+E230+E233</f>
        <v>1930.9</v>
      </c>
    </row>
    <row r="227" spans="1:5" ht="15">
      <c r="A227" s="13" t="s">
        <v>55</v>
      </c>
      <c r="B227" s="14" t="s">
        <v>136</v>
      </c>
      <c r="C227" s="15" t="s">
        <v>56</v>
      </c>
      <c r="D227" s="16"/>
      <c r="E227" s="17">
        <f>E228</f>
        <v>1787.4</v>
      </c>
    </row>
    <row r="228" spans="1:5" ht="30">
      <c r="A228" s="13" t="s">
        <v>197</v>
      </c>
      <c r="B228" s="14" t="s">
        <v>136</v>
      </c>
      <c r="C228" s="15" t="s">
        <v>196</v>
      </c>
      <c r="D228" s="16"/>
      <c r="E228" s="17">
        <f>E229</f>
        <v>1787.4</v>
      </c>
    </row>
    <row r="229" spans="1:5" ht="30">
      <c r="A229" s="13" t="s">
        <v>47</v>
      </c>
      <c r="B229" s="14" t="s">
        <v>136</v>
      </c>
      <c r="C229" s="15" t="s">
        <v>196</v>
      </c>
      <c r="D229" s="16">
        <v>600</v>
      </c>
      <c r="E229" s="17">
        <f>655+371.5+180+580.9</f>
        <v>1787.4</v>
      </c>
    </row>
    <row r="230" spans="1:5" ht="15">
      <c r="A230" s="13" t="s">
        <v>261</v>
      </c>
      <c r="B230" s="14" t="s">
        <v>136</v>
      </c>
      <c r="C230" s="15" t="s">
        <v>260</v>
      </c>
      <c r="D230" s="16"/>
      <c r="E230" s="17">
        <f>E231</f>
        <v>53</v>
      </c>
    </row>
    <row r="231" spans="1:5" ht="30">
      <c r="A231" s="13" t="s">
        <v>279</v>
      </c>
      <c r="B231" s="14" t="s">
        <v>136</v>
      </c>
      <c r="C231" s="15" t="s">
        <v>278</v>
      </c>
      <c r="D231" s="16"/>
      <c r="E231" s="17">
        <f>E232</f>
        <v>53</v>
      </c>
    </row>
    <row r="232" spans="1:5" ht="30">
      <c r="A232" s="13" t="s">
        <v>47</v>
      </c>
      <c r="B232" s="14" t="s">
        <v>136</v>
      </c>
      <c r="C232" s="15" t="s">
        <v>278</v>
      </c>
      <c r="D232" s="16">
        <v>600</v>
      </c>
      <c r="E232" s="17">
        <f>26+27</f>
        <v>53</v>
      </c>
    </row>
    <row r="233" spans="1:5" ht="15">
      <c r="A233" s="13" t="s">
        <v>36</v>
      </c>
      <c r="B233" s="14" t="s">
        <v>136</v>
      </c>
      <c r="C233" s="15" t="s">
        <v>37</v>
      </c>
      <c r="D233" s="16"/>
      <c r="E233" s="17">
        <f>E234</f>
        <v>90.5</v>
      </c>
    </row>
    <row r="234" spans="1:5" ht="15">
      <c r="A234" s="13" t="s">
        <v>209</v>
      </c>
      <c r="B234" s="14" t="s">
        <v>136</v>
      </c>
      <c r="C234" s="15" t="s">
        <v>210</v>
      </c>
      <c r="D234" s="16"/>
      <c r="E234" s="17">
        <f>E235</f>
        <v>90.5</v>
      </c>
    </row>
    <row r="235" spans="1:5" ht="30">
      <c r="A235" s="13" t="s">
        <v>47</v>
      </c>
      <c r="B235" s="14" t="s">
        <v>136</v>
      </c>
      <c r="C235" s="15" t="s">
        <v>210</v>
      </c>
      <c r="D235" s="16">
        <v>600</v>
      </c>
      <c r="E235" s="17">
        <f>66.5-26+50</f>
        <v>90.5</v>
      </c>
    </row>
    <row r="236" spans="1:5" ht="30">
      <c r="A236" s="13" t="s">
        <v>111</v>
      </c>
      <c r="B236" s="14" t="s">
        <v>136</v>
      </c>
      <c r="C236" s="15" t="s">
        <v>112</v>
      </c>
      <c r="D236" s="16"/>
      <c r="E236" s="17">
        <f>E237+E250+E270+E282+E288</f>
        <v>1005874</v>
      </c>
    </row>
    <row r="237" spans="1:5" ht="15">
      <c r="A237" s="13" t="s">
        <v>137</v>
      </c>
      <c r="B237" s="14" t="s">
        <v>136</v>
      </c>
      <c r="C237" s="15" t="s">
        <v>138</v>
      </c>
      <c r="D237" s="16"/>
      <c r="E237" s="17">
        <f>E238+E241+E244+E247</f>
        <v>365845.8</v>
      </c>
    </row>
    <row r="238" spans="1:5" ht="30">
      <c r="A238" s="13" t="s">
        <v>46</v>
      </c>
      <c r="B238" s="14" t="s">
        <v>136</v>
      </c>
      <c r="C238" s="15" t="s">
        <v>139</v>
      </c>
      <c r="D238" s="16"/>
      <c r="E238" s="17">
        <f>E239</f>
        <v>82357.2</v>
      </c>
    </row>
    <row r="239" spans="1:5" ht="30">
      <c r="A239" s="13" t="s">
        <v>46</v>
      </c>
      <c r="B239" s="14" t="s">
        <v>136</v>
      </c>
      <c r="C239" s="15" t="s">
        <v>252</v>
      </c>
      <c r="D239" s="16"/>
      <c r="E239" s="17">
        <f>E240</f>
        <v>82357.2</v>
      </c>
    </row>
    <row r="240" spans="1:5" ht="30">
      <c r="A240" s="13" t="s">
        <v>47</v>
      </c>
      <c r="B240" s="14" t="s">
        <v>136</v>
      </c>
      <c r="C240" s="15" t="s">
        <v>252</v>
      </c>
      <c r="D240" s="27">
        <v>600</v>
      </c>
      <c r="E240" s="17">
        <f>77796.3+5560.9-1000</f>
        <v>82357.2</v>
      </c>
    </row>
    <row r="241" spans="1:5" ht="30" customHeight="1">
      <c r="A241" s="13" t="s">
        <v>140</v>
      </c>
      <c r="B241" s="14" t="s">
        <v>136</v>
      </c>
      <c r="C241" s="15" t="s">
        <v>141</v>
      </c>
      <c r="D241" s="16"/>
      <c r="E241" s="17">
        <f>E242</f>
        <v>269021.8</v>
      </c>
    </row>
    <row r="242" spans="1:5" ht="30" customHeight="1">
      <c r="A242" s="13" t="s">
        <v>140</v>
      </c>
      <c r="B242" s="14" t="s">
        <v>136</v>
      </c>
      <c r="C242" s="15" t="s">
        <v>142</v>
      </c>
      <c r="D242" s="16"/>
      <c r="E242" s="17">
        <f>E243</f>
        <v>269021.8</v>
      </c>
    </row>
    <row r="243" spans="1:5" ht="30">
      <c r="A243" s="13" t="s">
        <v>47</v>
      </c>
      <c r="B243" s="14" t="s">
        <v>136</v>
      </c>
      <c r="C243" s="15" t="s">
        <v>142</v>
      </c>
      <c r="D243" s="27">
        <v>600</v>
      </c>
      <c r="E243" s="17">
        <f>222007.1+47014.7</f>
        <v>269021.8</v>
      </c>
    </row>
    <row r="244" spans="1:5" ht="45" customHeight="1">
      <c r="A244" s="13" t="s">
        <v>160</v>
      </c>
      <c r="B244" s="14" t="s">
        <v>136</v>
      </c>
      <c r="C244" s="15" t="s">
        <v>161</v>
      </c>
      <c r="D244" s="16"/>
      <c r="E244" s="17">
        <f>E245</f>
        <v>13996.8</v>
      </c>
    </row>
    <row r="245" spans="1:5" ht="45" customHeight="1">
      <c r="A245" s="13" t="s">
        <v>160</v>
      </c>
      <c r="B245" s="14" t="s">
        <v>136</v>
      </c>
      <c r="C245" s="15" t="s">
        <v>162</v>
      </c>
      <c r="D245" s="16"/>
      <c r="E245" s="17">
        <f>E246</f>
        <v>13996.8</v>
      </c>
    </row>
    <row r="246" spans="1:5" ht="30">
      <c r="A246" s="13" t="s">
        <v>47</v>
      </c>
      <c r="B246" s="14" t="s">
        <v>136</v>
      </c>
      <c r="C246" s="15" t="s">
        <v>162</v>
      </c>
      <c r="D246" s="16" t="s">
        <v>48</v>
      </c>
      <c r="E246" s="17">
        <v>13996.8</v>
      </c>
    </row>
    <row r="247" spans="1:5" ht="15" customHeight="1">
      <c r="A247" s="13" t="s">
        <v>222</v>
      </c>
      <c r="B247" s="14" t="s">
        <v>136</v>
      </c>
      <c r="C247" s="15" t="s">
        <v>223</v>
      </c>
      <c r="D247" s="16"/>
      <c r="E247" s="17">
        <f>E248</f>
        <v>470</v>
      </c>
    </row>
    <row r="248" spans="1:5" ht="15">
      <c r="A248" s="13" t="s">
        <v>69</v>
      </c>
      <c r="B248" s="14" t="s">
        <v>136</v>
      </c>
      <c r="C248" s="15" t="s">
        <v>224</v>
      </c>
      <c r="D248" s="16"/>
      <c r="E248" s="17">
        <f>E249</f>
        <v>470</v>
      </c>
    </row>
    <row r="249" spans="1:5" ht="30">
      <c r="A249" s="13" t="s">
        <v>47</v>
      </c>
      <c r="B249" s="14" t="s">
        <v>136</v>
      </c>
      <c r="C249" s="15" t="s">
        <v>224</v>
      </c>
      <c r="D249" s="16">
        <v>600</v>
      </c>
      <c r="E249" s="17">
        <v>470</v>
      </c>
    </row>
    <row r="250" spans="1:5" ht="15">
      <c r="A250" s="13" t="s">
        <v>143</v>
      </c>
      <c r="B250" s="14" t="s">
        <v>136</v>
      </c>
      <c r="C250" s="15" t="s">
        <v>144</v>
      </c>
      <c r="D250" s="16"/>
      <c r="E250" s="17">
        <f>E251+E254+E257+E260+E262+E267+E265</f>
        <v>508459.19999999995</v>
      </c>
    </row>
    <row r="251" spans="1:5" ht="30">
      <c r="A251" s="13" t="s">
        <v>46</v>
      </c>
      <c r="B251" s="14" t="s">
        <v>136</v>
      </c>
      <c r="C251" s="15" t="s">
        <v>145</v>
      </c>
      <c r="D251" s="16"/>
      <c r="E251" s="17">
        <f>E252</f>
        <v>180438.2</v>
      </c>
    </row>
    <row r="252" spans="1:5" ht="30">
      <c r="A252" s="13" t="s">
        <v>46</v>
      </c>
      <c r="B252" s="14" t="s">
        <v>136</v>
      </c>
      <c r="C252" s="15" t="s">
        <v>253</v>
      </c>
      <c r="D252" s="16"/>
      <c r="E252" s="17">
        <f>E253</f>
        <v>180438.2</v>
      </c>
    </row>
    <row r="253" spans="1:5" ht="30">
      <c r="A253" s="13" t="s">
        <v>47</v>
      </c>
      <c r="B253" s="14" t="s">
        <v>136</v>
      </c>
      <c r="C253" s="15" t="s">
        <v>253</v>
      </c>
      <c r="D253" s="16" t="s">
        <v>48</v>
      </c>
      <c r="E253" s="17">
        <f>178464+7676.2-5702</f>
        <v>180438.2</v>
      </c>
    </row>
    <row r="254" spans="1:5" ht="30" customHeight="1">
      <c r="A254" s="13" t="s">
        <v>140</v>
      </c>
      <c r="B254" s="14" t="s">
        <v>136</v>
      </c>
      <c r="C254" s="15" t="s">
        <v>146</v>
      </c>
      <c r="D254" s="16"/>
      <c r="E254" s="17">
        <f>E255</f>
        <v>313898.89999999997</v>
      </c>
    </row>
    <row r="255" spans="1:5" ht="30" customHeight="1">
      <c r="A255" s="13" t="s">
        <v>140</v>
      </c>
      <c r="B255" s="14" t="s">
        <v>136</v>
      </c>
      <c r="C255" s="15" t="s">
        <v>147</v>
      </c>
      <c r="D255" s="16"/>
      <c r="E255" s="17">
        <f>E256</f>
        <v>313898.89999999997</v>
      </c>
    </row>
    <row r="256" spans="1:5" ht="30">
      <c r="A256" s="13" t="s">
        <v>47</v>
      </c>
      <c r="B256" s="14" t="s">
        <v>136</v>
      </c>
      <c r="C256" s="15" t="s">
        <v>147</v>
      </c>
      <c r="D256" s="16" t="s">
        <v>48</v>
      </c>
      <c r="E256" s="17">
        <f>281537.6+32361.3</f>
        <v>313898.89999999997</v>
      </c>
    </row>
    <row r="257" spans="1:5" ht="45">
      <c r="A257" s="13" t="s">
        <v>189</v>
      </c>
      <c r="B257" s="14" t="s">
        <v>136</v>
      </c>
      <c r="C257" s="15" t="s">
        <v>190</v>
      </c>
      <c r="D257" s="16"/>
      <c r="E257" s="17">
        <f>E258</f>
        <v>12866.1</v>
      </c>
    </row>
    <row r="258" spans="1:5" ht="45">
      <c r="A258" s="13" t="s">
        <v>189</v>
      </c>
      <c r="B258" s="14" t="s">
        <v>136</v>
      </c>
      <c r="C258" s="15" t="s">
        <v>206</v>
      </c>
      <c r="D258" s="16"/>
      <c r="E258" s="17">
        <f>E259</f>
        <v>12866.1</v>
      </c>
    </row>
    <row r="259" spans="1:5" ht="30">
      <c r="A259" s="13" t="s">
        <v>47</v>
      </c>
      <c r="B259" s="14" t="s">
        <v>136</v>
      </c>
      <c r="C259" s="15" t="s">
        <v>206</v>
      </c>
      <c r="D259" s="16">
        <v>600</v>
      </c>
      <c r="E259" s="17">
        <f>12556.1+150+160</f>
        <v>12866.1</v>
      </c>
    </row>
    <row r="260" spans="1:5" ht="15">
      <c r="A260" s="13" t="s">
        <v>207</v>
      </c>
      <c r="B260" s="14" t="s">
        <v>136</v>
      </c>
      <c r="C260" s="15" t="s">
        <v>208</v>
      </c>
      <c r="D260" s="16"/>
      <c r="E260" s="17">
        <f>E261</f>
        <v>250</v>
      </c>
    </row>
    <row r="261" spans="1:5" ht="30">
      <c r="A261" s="13" t="s">
        <v>47</v>
      </c>
      <c r="B261" s="14" t="s">
        <v>136</v>
      </c>
      <c r="C261" s="15" t="s">
        <v>208</v>
      </c>
      <c r="D261" s="16" t="s">
        <v>48</v>
      </c>
      <c r="E261" s="17">
        <v>250</v>
      </c>
    </row>
    <row r="262" spans="1:5" ht="15" customHeight="1">
      <c r="A262" s="13" t="s">
        <v>222</v>
      </c>
      <c r="B262" s="14" t="s">
        <v>136</v>
      </c>
      <c r="C262" s="15" t="s">
        <v>225</v>
      </c>
      <c r="D262" s="16"/>
      <c r="E262" s="17">
        <f>E263</f>
        <v>600</v>
      </c>
    </row>
    <row r="263" spans="1:5" ht="15">
      <c r="A263" s="13" t="s">
        <v>69</v>
      </c>
      <c r="B263" s="14" t="s">
        <v>136</v>
      </c>
      <c r="C263" s="15" t="s">
        <v>226</v>
      </c>
      <c r="D263" s="16"/>
      <c r="E263" s="17">
        <f>E264</f>
        <v>600</v>
      </c>
    </row>
    <row r="264" spans="1:5" ht="30">
      <c r="A264" s="13" t="s">
        <v>47</v>
      </c>
      <c r="B264" s="14" t="s">
        <v>136</v>
      </c>
      <c r="C264" s="15" t="s">
        <v>226</v>
      </c>
      <c r="D264" s="16">
        <v>600</v>
      </c>
      <c r="E264" s="17">
        <v>600</v>
      </c>
    </row>
    <row r="265" spans="1:5" ht="15">
      <c r="A265" s="13" t="s">
        <v>211</v>
      </c>
      <c r="B265" s="14" t="s">
        <v>136</v>
      </c>
      <c r="C265" s="15" t="s">
        <v>268</v>
      </c>
      <c r="D265" s="16"/>
      <c r="E265" s="17">
        <f>E266</f>
        <v>100</v>
      </c>
    </row>
    <row r="266" spans="1:5" ht="30">
      <c r="A266" s="13" t="s">
        <v>47</v>
      </c>
      <c r="B266" s="14" t="s">
        <v>136</v>
      </c>
      <c r="C266" s="15" t="s">
        <v>268</v>
      </c>
      <c r="D266" s="16" t="s">
        <v>48</v>
      </c>
      <c r="E266" s="17">
        <v>100</v>
      </c>
    </row>
    <row r="267" spans="1:5" ht="30">
      <c r="A267" s="13" t="s">
        <v>270</v>
      </c>
      <c r="B267" s="14" t="s">
        <v>136</v>
      </c>
      <c r="C267" s="15" t="s">
        <v>269</v>
      </c>
      <c r="D267" s="16"/>
      <c r="E267" s="17">
        <f>E268</f>
        <v>306</v>
      </c>
    </row>
    <row r="268" spans="1:5" ht="15">
      <c r="A268" s="13" t="s">
        <v>69</v>
      </c>
      <c r="B268" s="14" t="s">
        <v>136</v>
      </c>
      <c r="C268" s="15" t="s">
        <v>280</v>
      </c>
      <c r="D268" s="16"/>
      <c r="E268" s="17">
        <f>E269</f>
        <v>306</v>
      </c>
    </row>
    <row r="269" spans="1:5" ht="30">
      <c r="A269" s="13" t="s">
        <v>47</v>
      </c>
      <c r="B269" s="14" t="s">
        <v>136</v>
      </c>
      <c r="C269" s="15" t="s">
        <v>280</v>
      </c>
      <c r="D269" s="16">
        <v>600</v>
      </c>
      <c r="E269" s="17">
        <v>306</v>
      </c>
    </row>
    <row r="270" spans="1:5" ht="15">
      <c r="A270" s="13" t="s">
        <v>148</v>
      </c>
      <c r="B270" s="14" t="s">
        <v>136</v>
      </c>
      <c r="C270" s="15" t="s">
        <v>149</v>
      </c>
      <c r="D270" s="16"/>
      <c r="E270" s="17">
        <f>E271+E276+E279</f>
        <v>43439.399999999994</v>
      </c>
    </row>
    <row r="271" spans="1:5" ht="30">
      <c r="A271" s="13" t="s">
        <v>46</v>
      </c>
      <c r="B271" s="14" t="s">
        <v>136</v>
      </c>
      <c r="C271" s="15" t="s">
        <v>150</v>
      </c>
      <c r="D271" s="16"/>
      <c r="E271" s="17">
        <f>E272+E274</f>
        <v>43045.399999999994</v>
      </c>
    </row>
    <row r="272" spans="1:5" ht="30">
      <c r="A272" s="13" t="s">
        <v>46</v>
      </c>
      <c r="B272" s="14" t="s">
        <v>136</v>
      </c>
      <c r="C272" s="15" t="s">
        <v>254</v>
      </c>
      <c r="D272" s="16"/>
      <c r="E272" s="17">
        <f>E273</f>
        <v>38435.7</v>
      </c>
    </row>
    <row r="273" spans="1:5" ht="30">
      <c r="A273" s="13" t="s">
        <v>47</v>
      </c>
      <c r="B273" s="14" t="s">
        <v>136</v>
      </c>
      <c r="C273" s="15" t="s">
        <v>254</v>
      </c>
      <c r="D273" s="16" t="s">
        <v>48</v>
      </c>
      <c r="E273" s="17">
        <f>33597.1+11432.7-3275.5+374.7-3693.3</f>
        <v>38435.7</v>
      </c>
    </row>
    <row r="274" spans="1:5" ht="30">
      <c r="A274" s="13" t="s">
        <v>46</v>
      </c>
      <c r="B274" s="14">
        <v>975</v>
      </c>
      <c r="C274" s="15" t="s">
        <v>285</v>
      </c>
      <c r="D274" s="16"/>
      <c r="E274" s="17">
        <f>E275</f>
        <v>4609.700000000001</v>
      </c>
    </row>
    <row r="275" spans="1:5" ht="30">
      <c r="A275" s="13" t="s">
        <v>47</v>
      </c>
      <c r="B275" s="14">
        <v>975</v>
      </c>
      <c r="C275" s="15" t="s">
        <v>285</v>
      </c>
      <c r="D275" s="16">
        <v>600</v>
      </c>
      <c r="E275" s="17">
        <f>1082.7+2987.4+539.6</f>
        <v>4609.700000000001</v>
      </c>
    </row>
    <row r="276" spans="1:5" ht="15" customHeight="1">
      <c r="A276" s="13" t="s">
        <v>222</v>
      </c>
      <c r="B276" s="14" t="s">
        <v>136</v>
      </c>
      <c r="C276" s="15" t="s">
        <v>281</v>
      </c>
      <c r="D276" s="16"/>
      <c r="E276" s="17">
        <f>E277</f>
        <v>244</v>
      </c>
    </row>
    <row r="277" spans="1:5" ht="15">
      <c r="A277" s="13" t="s">
        <v>237</v>
      </c>
      <c r="B277" s="14" t="s">
        <v>136</v>
      </c>
      <c r="C277" s="15" t="s">
        <v>255</v>
      </c>
      <c r="D277" s="16"/>
      <c r="E277" s="17">
        <f>E278</f>
        <v>244</v>
      </c>
    </row>
    <row r="278" spans="1:5" ht="30">
      <c r="A278" s="13" t="s">
        <v>47</v>
      </c>
      <c r="B278" s="14" t="s">
        <v>136</v>
      </c>
      <c r="C278" s="15" t="s">
        <v>255</v>
      </c>
      <c r="D278" s="16">
        <v>600</v>
      </c>
      <c r="E278" s="17">
        <f>100-12+218.5-62.5</f>
        <v>244</v>
      </c>
    </row>
    <row r="279" spans="1:5" ht="15">
      <c r="A279" s="34" t="s">
        <v>207</v>
      </c>
      <c r="B279" s="14" t="s">
        <v>136</v>
      </c>
      <c r="C279" s="15" t="s">
        <v>284</v>
      </c>
      <c r="D279" s="35"/>
      <c r="E279" s="17">
        <f>E280+E281</f>
        <v>150</v>
      </c>
    </row>
    <row r="280" spans="1:5" ht="45">
      <c r="A280" s="13" t="s">
        <v>9</v>
      </c>
      <c r="B280" s="14" t="s">
        <v>136</v>
      </c>
      <c r="C280" s="15" t="s">
        <v>284</v>
      </c>
      <c r="D280" s="35">
        <v>100</v>
      </c>
      <c r="E280" s="17">
        <v>50</v>
      </c>
    </row>
    <row r="281" spans="1:5" ht="30">
      <c r="A281" s="13" t="s">
        <v>47</v>
      </c>
      <c r="B281" s="14" t="s">
        <v>136</v>
      </c>
      <c r="C281" s="15" t="s">
        <v>284</v>
      </c>
      <c r="D281" s="35">
        <v>600</v>
      </c>
      <c r="E281" s="17">
        <v>100</v>
      </c>
    </row>
    <row r="282" spans="1:5" ht="15">
      <c r="A282" s="13" t="s">
        <v>113</v>
      </c>
      <c r="B282" s="14" t="s">
        <v>136</v>
      </c>
      <c r="C282" s="15" t="s">
        <v>114</v>
      </c>
      <c r="D282" s="16"/>
      <c r="E282" s="17">
        <f>E283+E286</f>
        <v>6686.700000000001</v>
      </c>
    </row>
    <row r="283" spans="1:5" ht="15">
      <c r="A283" s="13" t="s">
        <v>151</v>
      </c>
      <c r="B283" s="14" t="s">
        <v>136</v>
      </c>
      <c r="C283" s="15" t="s">
        <v>152</v>
      </c>
      <c r="D283" s="16"/>
      <c r="E283" s="17">
        <f>E284</f>
        <v>3597.8</v>
      </c>
    </row>
    <row r="284" spans="1:5" ht="15">
      <c r="A284" s="13" t="s">
        <v>151</v>
      </c>
      <c r="B284" s="14" t="s">
        <v>136</v>
      </c>
      <c r="C284" s="15" t="s">
        <v>188</v>
      </c>
      <c r="D284" s="16"/>
      <c r="E284" s="17">
        <f>E285</f>
        <v>3597.8</v>
      </c>
    </row>
    <row r="285" spans="1:5" ht="30">
      <c r="A285" s="13" t="s">
        <v>47</v>
      </c>
      <c r="B285" s="14" t="s">
        <v>136</v>
      </c>
      <c r="C285" s="15" t="s">
        <v>188</v>
      </c>
      <c r="D285" s="16" t="s">
        <v>48</v>
      </c>
      <c r="E285" s="17">
        <f>3000+1244.2-90.9-555.5</f>
        <v>3597.8</v>
      </c>
    </row>
    <row r="286" spans="1:5" ht="15" customHeight="1">
      <c r="A286" s="13" t="s">
        <v>118</v>
      </c>
      <c r="B286" s="14" t="s">
        <v>136</v>
      </c>
      <c r="C286" s="15" t="s">
        <v>119</v>
      </c>
      <c r="D286" s="16"/>
      <c r="E286" s="17">
        <f>E287</f>
        <v>3088.9</v>
      </c>
    </row>
    <row r="287" spans="1:5" ht="30">
      <c r="A287" s="13" t="s">
        <v>47</v>
      </c>
      <c r="B287" s="14" t="s">
        <v>136</v>
      </c>
      <c r="C287" s="15" t="s">
        <v>119</v>
      </c>
      <c r="D287" s="16" t="s">
        <v>48</v>
      </c>
      <c r="E287" s="17">
        <f>2700+50-169+507.9</f>
        <v>3088.9</v>
      </c>
    </row>
    <row r="288" spans="1:5" ht="15">
      <c r="A288" s="13" t="s">
        <v>23</v>
      </c>
      <c r="B288" s="14" t="s">
        <v>136</v>
      </c>
      <c r="C288" s="15" t="s">
        <v>153</v>
      </c>
      <c r="D288" s="16"/>
      <c r="E288" s="17">
        <f>E289+E292+E298+E296+E300</f>
        <v>81442.90000000001</v>
      </c>
    </row>
    <row r="289" spans="1:5" ht="30">
      <c r="A289" s="13" t="s">
        <v>11</v>
      </c>
      <c r="B289" s="14" t="s">
        <v>136</v>
      </c>
      <c r="C289" s="15" t="s">
        <v>154</v>
      </c>
      <c r="D289" s="16"/>
      <c r="E289" s="17">
        <f>E290+E291</f>
        <v>4003.5</v>
      </c>
    </row>
    <row r="290" spans="1:5" ht="45">
      <c r="A290" s="13" t="s">
        <v>9</v>
      </c>
      <c r="B290" s="14" t="s">
        <v>136</v>
      </c>
      <c r="C290" s="15" t="s">
        <v>154</v>
      </c>
      <c r="D290" s="16" t="s">
        <v>10</v>
      </c>
      <c r="E290" s="17">
        <f>3432.1+491</f>
        <v>3923.1</v>
      </c>
    </row>
    <row r="291" spans="1:5" ht="15" customHeight="1">
      <c r="A291" s="13" t="s">
        <v>13</v>
      </c>
      <c r="B291" s="14" t="s">
        <v>136</v>
      </c>
      <c r="C291" s="15" t="s">
        <v>154</v>
      </c>
      <c r="D291" s="16" t="s">
        <v>14</v>
      </c>
      <c r="E291" s="17">
        <v>80.4</v>
      </c>
    </row>
    <row r="292" spans="1:5" ht="15">
      <c r="A292" s="13" t="s">
        <v>32</v>
      </c>
      <c r="B292" s="14" t="s">
        <v>136</v>
      </c>
      <c r="C292" s="15" t="s">
        <v>155</v>
      </c>
      <c r="D292" s="16"/>
      <c r="E292" s="17">
        <f>E293+E294+E295</f>
        <v>75346.40000000001</v>
      </c>
    </row>
    <row r="293" spans="1:5" ht="45">
      <c r="A293" s="13" t="s">
        <v>9</v>
      </c>
      <c r="B293" s="14" t="s">
        <v>136</v>
      </c>
      <c r="C293" s="15" t="s">
        <v>155</v>
      </c>
      <c r="D293" s="16" t="s">
        <v>10</v>
      </c>
      <c r="E293" s="17">
        <f>63319.9+7254.4</f>
        <v>70574.3</v>
      </c>
    </row>
    <row r="294" spans="1:5" ht="15" customHeight="1">
      <c r="A294" s="13" t="s">
        <v>13</v>
      </c>
      <c r="B294" s="14" t="s">
        <v>136</v>
      </c>
      <c r="C294" s="15" t="s">
        <v>155</v>
      </c>
      <c r="D294" s="16" t="s">
        <v>14</v>
      </c>
      <c r="E294" s="17">
        <f>3979.8+564.2-10</f>
        <v>4534</v>
      </c>
    </row>
    <row r="295" spans="1:5" ht="15">
      <c r="A295" s="13" t="s">
        <v>15</v>
      </c>
      <c r="B295" s="14" t="s">
        <v>136</v>
      </c>
      <c r="C295" s="15" t="s">
        <v>155</v>
      </c>
      <c r="D295" s="16" t="s">
        <v>16</v>
      </c>
      <c r="E295" s="17">
        <f>194.1+44</f>
        <v>238.1</v>
      </c>
    </row>
    <row r="296" spans="1:5" ht="15" customHeight="1">
      <c r="A296" s="13" t="s">
        <v>222</v>
      </c>
      <c r="B296" s="14" t="s">
        <v>136</v>
      </c>
      <c r="C296" s="15" t="s">
        <v>271</v>
      </c>
      <c r="D296" s="16"/>
      <c r="E296" s="17">
        <f>E297</f>
        <v>420</v>
      </c>
    </row>
    <row r="297" spans="1:5" ht="15" customHeight="1">
      <c r="A297" s="13" t="s">
        <v>13</v>
      </c>
      <c r="B297" s="14" t="s">
        <v>136</v>
      </c>
      <c r="C297" s="15" t="s">
        <v>271</v>
      </c>
      <c r="D297" s="16" t="s">
        <v>14</v>
      </c>
      <c r="E297" s="17">
        <v>420</v>
      </c>
    </row>
    <row r="298" spans="1:5" ht="15">
      <c r="A298" s="13" t="s">
        <v>156</v>
      </c>
      <c r="B298" s="14" t="s">
        <v>136</v>
      </c>
      <c r="C298" s="15" t="s">
        <v>157</v>
      </c>
      <c r="D298" s="16"/>
      <c r="E298" s="17">
        <f>E299</f>
        <v>120</v>
      </c>
    </row>
    <row r="299" spans="1:5" ht="15">
      <c r="A299" s="13" t="s">
        <v>61</v>
      </c>
      <c r="B299" s="14" t="s">
        <v>136</v>
      </c>
      <c r="C299" s="15" t="s">
        <v>157</v>
      </c>
      <c r="D299" s="16" t="s">
        <v>62</v>
      </c>
      <c r="E299" s="17">
        <f>100+20</f>
        <v>120</v>
      </c>
    </row>
    <row r="300" spans="1:5" ht="60" customHeight="1">
      <c r="A300" s="13" t="s">
        <v>236</v>
      </c>
      <c r="B300" s="14" t="s">
        <v>136</v>
      </c>
      <c r="C300" s="15" t="s">
        <v>158</v>
      </c>
      <c r="D300" s="16"/>
      <c r="E300" s="17">
        <f>E301</f>
        <v>1553</v>
      </c>
    </row>
    <row r="301" spans="1:5" ht="60" customHeight="1">
      <c r="A301" s="13" t="s">
        <v>236</v>
      </c>
      <c r="B301" s="14" t="s">
        <v>136</v>
      </c>
      <c r="C301" s="15" t="s">
        <v>159</v>
      </c>
      <c r="D301" s="16"/>
      <c r="E301" s="17">
        <f>E302</f>
        <v>1553</v>
      </c>
    </row>
    <row r="302" spans="1:5" ht="15">
      <c r="A302" s="18" t="s">
        <v>61</v>
      </c>
      <c r="B302" s="19" t="s">
        <v>136</v>
      </c>
      <c r="C302" s="20" t="s">
        <v>159</v>
      </c>
      <c r="D302" s="21" t="s">
        <v>62</v>
      </c>
      <c r="E302" s="22">
        <v>1553</v>
      </c>
    </row>
    <row r="303" spans="1:5" ht="15.75" thickBot="1">
      <c r="A303" s="23"/>
      <c r="B303" s="24"/>
      <c r="C303" s="25"/>
      <c r="D303" s="24"/>
      <c r="E303" s="26"/>
    </row>
    <row r="304" spans="1:5" ht="28.5" customHeight="1" thickBot="1">
      <c r="A304" s="10" t="s">
        <v>163</v>
      </c>
      <c r="B304" s="11" t="s">
        <v>164</v>
      </c>
      <c r="C304" s="37"/>
      <c r="D304" s="37"/>
      <c r="E304" s="12">
        <f>E305+E319</f>
        <v>36942.9</v>
      </c>
    </row>
    <row r="305" spans="1:5" ht="30">
      <c r="A305" s="13" t="s">
        <v>27</v>
      </c>
      <c r="B305" s="14" t="s">
        <v>164</v>
      </c>
      <c r="C305" s="15" t="s">
        <v>28</v>
      </c>
      <c r="D305" s="16"/>
      <c r="E305" s="17">
        <f>E306</f>
        <v>36236.9</v>
      </c>
    </row>
    <row r="306" spans="1:5" ht="15">
      <c r="A306" s="13" t="s">
        <v>165</v>
      </c>
      <c r="B306" s="14" t="s">
        <v>164</v>
      </c>
      <c r="C306" s="15" t="s">
        <v>166</v>
      </c>
      <c r="D306" s="16"/>
      <c r="E306" s="17">
        <f>E307+E309+E312+E314</f>
        <v>36236.9</v>
      </c>
    </row>
    <row r="307" spans="1:5" ht="15">
      <c r="A307" s="13" t="s">
        <v>171</v>
      </c>
      <c r="B307" s="14" t="s">
        <v>164</v>
      </c>
      <c r="C307" s="15" t="s">
        <v>172</v>
      </c>
      <c r="D307" s="16"/>
      <c r="E307" s="17">
        <f>E308</f>
        <v>495</v>
      </c>
    </row>
    <row r="308" spans="1:5" ht="15">
      <c r="A308" s="13" t="s">
        <v>173</v>
      </c>
      <c r="B308" s="14" t="s">
        <v>164</v>
      </c>
      <c r="C308" s="15" t="s">
        <v>172</v>
      </c>
      <c r="D308" s="16" t="s">
        <v>174</v>
      </c>
      <c r="E308" s="17">
        <f>500-5</f>
        <v>495</v>
      </c>
    </row>
    <row r="309" spans="1:5" ht="30">
      <c r="A309" s="13" t="s">
        <v>169</v>
      </c>
      <c r="B309" s="14" t="s">
        <v>164</v>
      </c>
      <c r="C309" s="15" t="s">
        <v>170</v>
      </c>
      <c r="D309" s="16"/>
      <c r="E309" s="17">
        <f>E310+E311</f>
        <v>20000</v>
      </c>
    </row>
    <row r="310" spans="1:5" ht="15" customHeight="1">
      <c r="A310" s="13" t="s">
        <v>13</v>
      </c>
      <c r="B310" s="14" t="s">
        <v>164</v>
      </c>
      <c r="C310" s="15" t="s">
        <v>170</v>
      </c>
      <c r="D310" s="16" t="s">
        <v>14</v>
      </c>
      <c r="E310" s="17">
        <f>9000-3162.9+9000</f>
        <v>14837.1</v>
      </c>
    </row>
    <row r="311" spans="1:5" ht="15">
      <c r="A311" s="13" t="s">
        <v>15</v>
      </c>
      <c r="B311" s="14" t="s">
        <v>164</v>
      </c>
      <c r="C311" s="15" t="s">
        <v>170</v>
      </c>
      <c r="D311" s="16" t="s">
        <v>16</v>
      </c>
      <c r="E311" s="17">
        <f>1000+3162.9+1000</f>
        <v>5162.9</v>
      </c>
    </row>
    <row r="312" spans="1:5" ht="15" customHeight="1">
      <c r="A312" s="13" t="s">
        <v>256</v>
      </c>
      <c r="B312" s="14">
        <v>992</v>
      </c>
      <c r="C312" s="15" t="s">
        <v>194</v>
      </c>
      <c r="D312" s="16"/>
      <c r="E312" s="17">
        <f>E313</f>
        <v>300</v>
      </c>
    </row>
    <row r="313" spans="1:5" ht="30">
      <c r="A313" s="13" t="s">
        <v>47</v>
      </c>
      <c r="B313" s="14">
        <v>992</v>
      </c>
      <c r="C313" s="15" t="s">
        <v>194</v>
      </c>
      <c r="D313" s="16">
        <v>600</v>
      </c>
      <c r="E313" s="17">
        <v>300</v>
      </c>
    </row>
    <row r="314" spans="1:5" ht="30">
      <c r="A314" s="13" t="s">
        <v>11</v>
      </c>
      <c r="B314" s="14" t="s">
        <v>164</v>
      </c>
      <c r="C314" s="15" t="s">
        <v>167</v>
      </c>
      <c r="D314" s="16"/>
      <c r="E314" s="17">
        <f>E315+E316+E317+E318</f>
        <v>15441.9</v>
      </c>
    </row>
    <row r="315" spans="1:5" ht="45">
      <c r="A315" s="13" t="s">
        <v>9</v>
      </c>
      <c r="B315" s="14" t="s">
        <v>164</v>
      </c>
      <c r="C315" s="15" t="s">
        <v>167</v>
      </c>
      <c r="D315" s="16" t="s">
        <v>10</v>
      </c>
      <c r="E315" s="17">
        <f>14095.7-2.8+545</f>
        <v>14637.900000000001</v>
      </c>
    </row>
    <row r="316" spans="1:5" ht="15" customHeight="1">
      <c r="A316" s="13" t="s">
        <v>13</v>
      </c>
      <c r="B316" s="14" t="s">
        <v>164</v>
      </c>
      <c r="C316" s="15" t="s">
        <v>167</v>
      </c>
      <c r="D316" s="16" t="s">
        <v>14</v>
      </c>
      <c r="E316" s="17">
        <v>779.9</v>
      </c>
    </row>
    <row r="317" spans="1:5" ht="15">
      <c r="A317" s="13" t="s">
        <v>61</v>
      </c>
      <c r="B317" s="14" t="s">
        <v>164</v>
      </c>
      <c r="C317" s="15" t="s">
        <v>167</v>
      </c>
      <c r="D317" s="16">
        <v>300</v>
      </c>
      <c r="E317" s="17">
        <v>2.8</v>
      </c>
    </row>
    <row r="318" spans="1:5" ht="15">
      <c r="A318" s="13" t="s">
        <v>15</v>
      </c>
      <c r="B318" s="14" t="s">
        <v>164</v>
      </c>
      <c r="C318" s="15" t="s">
        <v>167</v>
      </c>
      <c r="D318" s="16">
        <v>800</v>
      </c>
      <c r="E318" s="17">
        <v>21.3</v>
      </c>
    </row>
    <row r="319" spans="1:5" ht="15">
      <c r="A319" s="13" t="s">
        <v>5</v>
      </c>
      <c r="B319" s="14" t="s">
        <v>164</v>
      </c>
      <c r="C319" s="15" t="s">
        <v>6</v>
      </c>
      <c r="D319" s="16"/>
      <c r="E319" s="17">
        <f>E320</f>
        <v>706</v>
      </c>
    </row>
    <row r="320" spans="1:5" ht="15" customHeight="1">
      <c r="A320" s="13" t="s">
        <v>191</v>
      </c>
      <c r="B320" s="14" t="s">
        <v>164</v>
      </c>
      <c r="C320" s="15" t="s">
        <v>168</v>
      </c>
      <c r="D320" s="16"/>
      <c r="E320" s="17">
        <f>E321</f>
        <v>706</v>
      </c>
    </row>
    <row r="321" spans="1:5" ht="15">
      <c r="A321" s="18" t="s">
        <v>15</v>
      </c>
      <c r="B321" s="19" t="s">
        <v>164</v>
      </c>
      <c r="C321" s="20" t="s">
        <v>168</v>
      </c>
      <c r="D321" s="21" t="s">
        <v>16</v>
      </c>
      <c r="E321" s="22">
        <f>750-44</f>
        <v>706</v>
      </c>
    </row>
    <row r="322" ht="15">
      <c r="E322" s="31" t="s">
        <v>288</v>
      </c>
    </row>
  </sheetData>
  <sheetProtection/>
  <autoFilter ref="A10:E322"/>
  <mergeCells count="10">
    <mergeCell ref="A5:E5"/>
    <mergeCell ref="A6:E6"/>
    <mergeCell ref="A7:E7"/>
    <mergeCell ref="C14:D14"/>
    <mergeCell ref="C304:D304"/>
    <mergeCell ref="C22:D22"/>
    <mergeCell ref="C29:D29"/>
    <mergeCell ref="C135:D135"/>
    <mergeCell ref="C170:D170"/>
    <mergeCell ref="C225:D225"/>
  </mergeCells>
  <printOptions/>
  <pageMargins left="0.984251968503937" right="0.1968503937007874" top="0.1968503937007874" bottom="0.1968503937007874" header="0.3937007874015748" footer="0.3937007874015748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rep:2.36.4.85</dc:description>
  <cp:lastModifiedBy>Зыкова Светалана</cp:lastModifiedBy>
  <cp:lastPrinted>2018-04-12T14:07:11Z</cp:lastPrinted>
  <dcterms:created xsi:type="dcterms:W3CDTF">2015-11-11T10:14:31Z</dcterms:created>
  <dcterms:modified xsi:type="dcterms:W3CDTF">2018-06-01T07:24:24Z</dcterms:modified>
  <cp:category/>
  <cp:version/>
  <cp:contentType/>
  <cp:contentStatus/>
</cp:coreProperties>
</file>